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18480" windowHeight="6870" tabRatio="671"/>
  </bookViews>
  <sheets>
    <sheet name="Happi&amp;Hengitys" sheetId="1" r:id="rId1"/>
    <sheet name="Letkut" sheetId="7" r:id="rId2"/>
    <sheet name="Elvytys" sheetId="2" r:id="rId3"/>
    <sheet name="kostutin" sheetId="3" r:id="rId4"/>
    <sheet name="lääkesumutin" sheetId="8" r:id="rId5"/>
    <sheet name="CPAP" sheetId="4" r:id="rId6"/>
    <sheet name="NIV-NAVA" sheetId="5" r:id="rId7"/>
    <sheet name="CPAP MK" sheetId="6" r:id="rId8"/>
  </sheets>
  <definedNames>
    <definedName name="_xlnm._FilterDatabase" localSheetId="5" hidden="1">CPAP!$A$1:$AM$99</definedName>
    <definedName name="_xlnm._FilterDatabase" localSheetId="2" hidden="1">Elvytys!$A$1:$AM$65</definedName>
    <definedName name="_xlnm._FilterDatabase" localSheetId="0" hidden="1">'Happi&amp;Hengitys'!$A$1:$AO$142</definedName>
    <definedName name="_xlnm._FilterDatabase" localSheetId="3" hidden="1">kostutin!$A$1:$AM$66</definedName>
  </definedNames>
  <calcPr calcId="145621" concurrentCalc="0"/>
</workbook>
</file>

<file path=xl/calcChain.xml><?xml version="1.0" encoding="utf-8"?>
<calcChain xmlns="http://schemas.openxmlformats.org/spreadsheetml/2006/main">
  <c r="AM18" i="7" l="1"/>
  <c r="AO15" i="7"/>
  <c r="AM15" i="7"/>
  <c r="AO12" i="7"/>
  <c r="AM12" i="7"/>
  <c r="AM9" i="7"/>
  <c r="AO8" i="7"/>
  <c r="AM8" i="7"/>
  <c r="AO31" i="7"/>
  <c r="AO24" i="7"/>
  <c r="AM120" i="1"/>
  <c r="AK16" i="8"/>
  <c r="AK17" i="8"/>
  <c r="AK18" i="8"/>
  <c r="AK15" i="8"/>
  <c r="AK28" i="6"/>
  <c r="AK29" i="6"/>
  <c r="AK30" i="6"/>
  <c r="AK31" i="6"/>
  <c r="AK32" i="6"/>
  <c r="AK33" i="6"/>
  <c r="AK34" i="6"/>
  <c r="AK27" i="6"/>
  <c r="AK25" i="6"/>
  <c r="AK26" i="6"/>
  <c r="AK24" i="6"/>
  <c r="AK16" i="6"/>
  <c r="AK17" i="6"/>
  <c r="AK18" i="6"/>
  <c r="AK19" i="6"/>
  <c r="AK20" i="6"/>
  <c r="AK21" i="6"/>
  <c r="AK22" i="6"/>
  <c r="AK23" i="6"/>
  <c r="AK15" i="6"/>
  <c r="AK11" i="6"/>
  <c r="AK12" i="6"/>
  <c r="AK13" i="6"/>
  <c r="AK14" i="6"/>
  <c r="AK10" i="6"/>
  <c r="AK4" i="6"/>
  <c r="AK5" i="6"/>
  <c r="AK6" i="6"/>
  <c r="AK7" i="6"/>
  <c r="AK8" i="6"/>
  <c r="AK9" i="6"/>
  <c r="AK3" i="6"/>
  <c r="AK4" i="3"/>
  <c r="AK24" i="8"/>
  <c r="C24" i="8"/>
  <c r="C18" i="8"/>
  <c r="C17" i="8"/>
  <c r="AK14" i="8"/>
  <c r="C14" i="8"/>
  <c r="AK8" i="8"/>
  <c r="C8" i="8"/>
  <c r="AK23" i="8"/>
  <c r="C23" i="8"/>
  <c r="C16" i="8"/>
  <c r="AK13" i="8"/>
  <c r="C13" i="8"/>
  <c r="AK7" i="8"/>
  <c r="C7" i="8"/>
  <c r="C25" i="8"/>
  <c r="AK22" i="8"/>
  <c r="C22" i="8"/>
  <c r="C15" i="8"/>
  <c r="AK12" i="8"/>
  <c r="C12" i="8"/>
  <c r="AK6" i="8"/>
  <c r="C6" i="8"/>
  <c r="AK21" i="8"/>
  <c r="C21" i="8"/>
  <c r="AK11" i="8"/>
  <c r="C11" i="8"/>
  <c r="AK5" i="8"/>
  <c r="C5" i="8"/>
  <c r="AK20" i="8"/>
  <c r="C20" i="8"/>
  <c r="AK10" i="8"/>
  <c r="C10" i="8"/>
  <c r="AK4" i="8"/>
  <c r="C4" i="8"/>
  <c r="AK19" i="8"/>
  <c r="C19" i="8"/>
  <c r="AK9" i="8"/>
  <c r="C9" i="8"/>
  <c r="AK3" i="8"/>
  <c r="C3" i="8"/>
  <c r="AM115" i="1"/>
  <c r="AM112" i="1"/>
  <c r="AM111" i="1"/>
  <c r="AM105" i="1"/>
  <c r="AM100" i="1"/>
  <c r="AK112" i="1"/>
  <c r="AK111" i="1"/>
  <c r="AK105" i="1"/>
  <c r="AK100" i="1"/>
  <c r="AK91" i="1"/>
  <c r="AK96" i="1"/>
  <c r="AM96" i="1"/>
  <c r="AM91" i="1"/>
  <c r="AK115" i="1"/>
  <c r="AK120" i="1"/>
  <c r="AK109" i="1"/>
  <c r="AK108" i="1"/>
  <c r="AK104" i="1"/>
  <c r="AK99" i="1"/>
  <c r="AK95" i="1"/>
  <c r="AK90" i="1"/>
  <c r="C117" i="7"/>
  <c r="AK111" i="7"/>
  <c r="C111" i="7"/>
  <c r="AM105" i="7"/>
  <c r="C105" i="7"/>
  <c r="C97" i="7"/>
  <c r="AK93" i="7"/>
  <c r="C93" i="7"/>
  <c r="AK86" i="7"/>
  <c r="C86" i="7"/>
  <c r="AK82" i="7"/>
  <c r="C82" i="7"/>
  <c r="AK78" i="7"/>
  <c r="C78" i="7"/>
  <c r="C74" i="7"/>
  <c r="C115" i="7"/>
  <c r="AK110" i="7"/>
  <c r="C110" i="7"/>
  <c r="AM104" i="7"/>
  <c r="AM103" i="7"/>
  <c r="C103" i="7"/>
  <c r="AK96" i="7"/>
  <c r="C96" i="7"/>
  <c r="AK92" i="7"/>
  <c r="C92" i="7"/>
  <c r="AK85" i="7"/>
  <c r="AK84" i="7"/>
  <c r="C84" i="7"/>
  <c r="AK81" i="7"/>
  <c r="C81" i="7"/>
  <c r="AK77" i="7"/>
  <c r="AK76" i="7"/>
  <c r="C76" i="7"/>
  <c r="AK73" i="7"/>
  <c r="AK72" i="7"/>
  <c r="AK71" i="7"/>
  <c r="C71" i="7"/>
  <c r="AK109" i="7"/>
  <c r="C109" i="7"/>
  <c r="AM102" i="7"/>
  <c r="C102" i="7"/>
  <c r="C95" i="7"/>
  <c r="AK91" i="7"/>
  <c r="C91" i="7"/>
  <c r="AK70" i="7"/>
  <c r="C70" i="7"/>
  <c r="C114" i="7"/>
  <c r="AM101" i="7"/>
  <c r="C101" i="7"/>
  <c r="AK94" i="7"/>
  <c r="C94" i="7"/>
  <c r="AK90" i="7"/>
  <c r="C90" i="7"/>
  <c r="AM100" i="7"/>
  <c r="C100" i="7"/>
  <c r="AK80" i="7"/>
  <c r="C80" i="7"/>
  <c r="C108" i="7"/>
  <c r="AK89" i="7"/>
  <c r="C89" i="7"/>
  <c r="C112" i="7"/>
  <c r="AK107" i="7"/>
  <c r="C107" i="7"/>
  <c r="AM99" i="7"/>
  <c r="C99" i="7"/>
  <c r="AK88" i="7"/>
  <c r="C88" i="7"/>
  <c r="C113" i="7"/>
  <c r="AK106" i="7"/>
  <c r="C106" i="7"/>
  <c r="AM98" i="7"/>
  <c r="C98" i="7"/>
  <c r="AK87" i="7"/>
  <c r="C87" i="7"/>
  <c r="AK83" i="7"/>
  <c r="C83" i="7"/>
  <c r="AK79" i="7"/>
  <c r="C79" i="7"/>
  <c r="AK75" i="7"/>
  <c r="C75" i="7"/>
  <c r="AK69" i="7"/>
  <c r="C69" i="7"/>
  <c r="C67" i="7"/>
  <c r="C59" i="7"/>
  <c r="AK52" i="7"/>
  <c r="C52" i="7"/>
  <c r="C64" i="7"/>
  <c r="C58" i="7"/>
  <c r="AK51" i="7"/>
  <c r="AK50" i="7"/>
  <c r="AK49" i="7"/>
  <c r="AK48" i="7"/>
  <c r="C48" i="7"/>
  <c r="C42" i="7"/>
  <c r="C57" i="7"/>
  <c r="AK47" i="7"/>
  <c r="C47" i="7"/>
  <c r="C41" i="7"/>
  <c r="C63" i="7"/>
  <c r="C56" i="7"/>
  <c r="AK46" i="7"/>
  <c r="C46" i="7"/>
  <c r="C39" i="7"/>
  <c r="C62" i="7"/>
  <c r="C55" i="7"/>
  <c r="AK45" i="7"/>
  <c r="C45" i="7"/>
  <c r="C37" i="7"/>
  <c r="C61" i="7"/>
  <c r="C54" i="7"/>
  <c r="AK44" i="7"/>
  <c r="C44" i="7"/>
  <c r="C36" i="7"/>
  <c r="C60" i="7"/>
  <c r="C53" i="7"/>
  <c r="AK43" i="7"/>
  <c r="C43" i="7"/>
  <c r="C29" i="7"/>
  <c r="AM22" i="7"/>
  <c r="C22" i="7"/>
  <c r="AM16" i="7"/>
  <c r="C16" i="7"/>
  <c r="AM10" i="7"/>
  <c r="C10" i="7"/>
  <c r="C28" i="7"/>
  <c r="AM21" i="7"/>
  <c r="AM20" i="7"/>
  <c r="C20" i="7"/>
  <c r="AM14" i="7"/>
  <c r="C14" i="7"/>
  <c r="AM7" i="7"/>
  <c r="C7" i="7"/>
  <c r="C34" i="7"/>
  <c r="AM19" i="7"/>
  <c r="C19" i="7"/>
  <c r="AM13" i="7"/>
  <c r="C13" i="7"/>
  <c r="AM6" i="7"/>
  <c r="C6" i="7"/>
  <c r="C27" i="7"/>
  <c r="C24" i="7"/>
  <c r="C18" i="7"/>
  <c r="C12" i="7"/>
  <c r="C5" i="7"/>
  <c r="C23" i="7"/>
  <c r="AM17" i="7"/>
  <c r="C17" i="7"/>
  <c r="AM11" i="7"/>
  <c r="C11" i="7"/>
  <c r="AM4" i="7"/>
  <c r="C4" i="7"/>
  <c r="C26" i="7"/>
  <c r="C31" i="7"/>
  <c r="C33" i="7"/>
  <c r="C3" i="7"/>
  <c r="C32" i="7"/>
  <c r="C30" i="7"/>
  <c r="C25" i="7"/>
  <c r="AK141" i="1"/>
  <c r="AM141" i="1"/>
  <c r="AK138" i="1"/>
  <c r="AM138" i="1"/>
  <c r="AK135" i="1"/>
  <c r="AM135" i="1"/>
  <c r="AK132" i="1"/>
  <c r="AM132" i="1"/>
  <c r="AK128" i="1"/>
  <c r="AK129" i="1"/>
  <c r="AM129" i="1"/>
  <c r="AK126" i="1"/>
  <c r="AM126" i="1"/>
  <c r="AK75" i="4"/>
  <c r="AK100" i="4"/>
  <c r="AK99" i="4"/>
  <c r="AK96" i="4"/>
  <c r="AK93" i="4"/>
  <c r="AK88" i="4"/>
  <c r="AK86" i="4"/>
  <c r="AK79" i="4"/>
  <c r="AK72" i="4"/>
  <c r="AK67" i="4"/>
  <c r="AK66" i="4"/>
  <c r="AK61" i="4"/>
  <c r="AK58" i="4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7" i="6"/>
  <c r="C15" i="6"/>
  <c r="C14" i="6"/>
  <c r="C13" i="6"/>
  <c r="C12" i="6"/>
  <c r="C11" i="6"/>
  <c r="C10" i="6"/>
  <c r="C9" i="6"/>
  <c r="C8" i="6"/>
  <c r="C7" i="6"/>
  <c r="C6" i="6"/>
  <c r="C3" i="6"/>
  <c r="AK16" i="2"/>
  <c r="AK17" i="2"/>
  <c r="AK18" i="2"/>
  <c r="AK19" i="2"/>
  <c r="AK20" i="2"/>
  <c r="AK21" i="2"/>
  <c r="AK22" i="2"/>
  <c r="AK23" i="2"/>
  <c r="AK15" i="2"/>
  <c r="AK10" i="2"/>
  <c r="AK11" i="2"/>
  <c r="AK12" i="2"/>
  <c r="AK13" i="2"/>
  <c r="AK14" i="2"/>
  <c r="AK9" i="2"/>
  <c r="AK4" i="2"/>
  <c r="AK5" i="2"/>
  <c r="AK6" i="2"/>
  <c r="AK7" i="2"/>
  <c r="AK8" i="2"/>
  <c r="AK3" i="2"/>
  <c r="AK61" i="1"/>
  <c r="AM61" i="1"/>
  <c r="AK72" i="1"/>
  <c r="AM72" i="1"/>
  <c r="AK83" i="1"/>
  <c r="AK53" i="1"/>
  <c r="AK35" i="1"/>
  <c r="AK36" i="1"/>
  <c r="AM36" i="1"/>
  <c r="AK38" i="1"/>
  <c r="AK39" i="1"/>
  <c r="AK41" i="1"/>
  <c r="AK42" i="1"/>
  <c r="AK44" i="1"/>
  <c r="AK45" i="1"/>
  <c r="AK47" i="1"/>
  <c r="AK48" i="1"/>
  <c r="AK50" i="1"/>
  <c r="AK51" i="1"/>
  <c r="AK54" i="1"/>
  <c r="AM54" i="1"/>
  <c r="AM51" i="1"/>
  <c r="AM48" i="1"/>
  <c r="AM45" i="1"/>
  <c r="AM42" i="1"/>
  <c r="AM39" i="1"/>
  <c r="C37" i="2"/>
  <c r="C38" i="2"/>
  <c r="C39" i="2"/>
  <c r="C41" i="2"/>
  <c r="C100" i="4"/>
  <c r="C67" i="4"/>
  <c r="C66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65" i="4"/>
  <c r="C64" i="4"/>
  <c r="C63" i="4"/>
  <c r="C62" i="4"/>
  <c r="C61" i="4"/>
  <c r="C57" i="4"/>
  <c r="C56" i="4"/>
  <c r="C55" i="4"/>
  <c r="C76" i="4"/>
  <c r="C58" i="4"/>
  <c r="C73" i="4"/>
  <c r="C72" i="4"/>
  <c r="C71" i="4"/>
  <c r="C70" i="4"/>
  <c r="C100" i="5"/>
  <c r="C99" i="5"/>
  <c r="C98" i="5"/>
  <c r="C97" i="5"/>
  <c r="C96" i="5"/>
  <c r="C110" i="5"/>
  <c r="C109" i="5"/>
  <c r="C108" i="5"/>
  <c r="C23" i="4"/>
  <c r="C21" i="4"/>
  <c r="C16" i="4"/>
  <c r="C28" i="4"/>
  <c r="C27" i="4"/>
  <c r="C22" i="4"/>
  <c r="C17" i="4"/>
  <c r="C12" i="4"/>
  <c r="C26" i="4"/>
  <c r="C10" i="4"/>
  <c r="C7" i="4"/>
  <c r="C5" i="4"/>
  <c r="C9" i="4"/>
  <c r="C6" i="4"/>
  <c r="C4" i="4"/>
  <c r="C8" i="4"/>
  <c r="C3" i="4"/>
  <c r="C84" i="5"/>
  <c r="C88" i="5"/>
  <c r="C101" i="5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5" i="2"/>
  <c r="C44" i="2"/>
  <c r="C43" i="2"/>
  <c r="C35" i="2"/>
  <c r="C31" i="2"/>
  <c r="C27" i="2"/>
  <c r="C23" i="2"/>
  <c r="C22" i="2"/>
  <c r="C21" i="2"/>
  <c r="C14" i="2"/>
  <c r="C8" i="2"/>
  <c r="C34" i="2"/>
  <c r="C30" i="2"/>
  <c r="C26" i="2"/>
  <c r="C19" i="2"/>
  <c r="C13" i="2"/>
  <c r="C7" i="2"/>
  <c r="C18" i="2"/>
  <c r="C12" i="2"/>
  <c r="C6" i="2"/>
  <c r="C17" i="2"/>
  <c r="C11" i="2"/>
  <c r="C5" i="2"/>
  <c r="C33" i="2"/>
  <c r="C29" i="2"/>
  <c r="C25" i="2"/>
  <c r="C16" i="2"/>
  <c r="C10" i="2"/>
  <c r="C4" i="2"/>
  <c r="C32" i="2"/>
  <c r="C28" i="2"/>
  <c r="C24" i="2"/>
  <c r="C15" i="2"/>
  <c r="C9" i="2"/>
  <c r="C3" i="2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8" i="3"/>
  <c r="C47" i="3"/>
  <c r="C46" i="3"/>
  <c r="C45" i="3"/>
  <c r="C44" i="3"/>
  <c r="C43" i="3"/>
  <c r="C42" i="3"/>
  <c r="C41" i="3"/>
  <c r="C40" i="3"/>
  <c r="C39" i="3"/>
  <c r="C37" i="3"/>
  <c r="C34" i="3"/>
  <c r="C33" i="3"/>
  <c r="C31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AO5" i="1"/>
  <c r="AK5" i="1"/>
  <c r="AM5" i="1"/>
  <c r="AO3" i="1"/>
  <c r="AK3" i="1"/>
  <c r="AM3" i="1"/>
  <c r="AO10" i="1"/>
  <c r="AO11" i="1"/>
  <c r="AK11" i="1"/>
  <c r="AK10" i="1"/>
  <c r="AO7" i="1"/>
  <c r="AK7" i="1"/>
  <c r="AM7" i="1"/>
  <c r="AM8" i="1"/>
  <c r="AM10" i="1"/>
  <c r="AM11" i="1"/>
  <c r="C142" i="1"/>
  <c r="C141" i="1"/>
  <c r="C140" i="1"/>
  <c r="C123" i="1"/>
  <c r="C122" i="1"/>
  <c r="C120" i="1"/>
  <c r="C119" i="1"/>
  <c r="C121" i="1"/>
  <c r="C53" i="1"/>
  <c r="C52" i="1"/>
  <c r="C54" i="1"/>
  <c r="C118" i="1"/>
  <c r="C116" i="1"/>
  <c r="C115" i="1"/>
  <c r="C117" i="1"/>
  <c r="C139" i="1"/>
  <c r="C138" i="1"/>
  <c r="C137" i="1"/>
  <c r="C114" i="1"/>
  <c r="C112" i="1"/>
  <c r="C109" i="1"/>
  <c r="C108" i="1"/>
  <c r="C110" i="1"/>
  <c r="C29" i="1"/>
  <c r="C28" i="1"/>
  <c r="C27" i="1"/>
  <c r="C26" i="1"/>
  <c r="C25" i="1"/>
  <c r="C24" i="1"/>
  <c r="C9" i="1"/>
  <c r="C10" i="1"/>
  <c r="C86" i="1"/>
  <c r="C83" i="1"/>
  <c r="C82" i="1"/>
  <c r="C81" i="1"/>
  <c r="C79" i="1"/>
  <c r="C50" i="1"/>
  <c r="C49" i="1"/>
  <c r="C51" i="1"/>
  <c r="C136" i="1"/>
  <c r="C135" i="1"/>
  <c r="C134" i="1"/>
  <c r="C107" i="1"/>
  <c r="C105" i="1"/>
  <c r="C104" i="1"/>
  <c r="C106" i="1"/>
  <c r="C47" i="1"/>
  <c r="C46" i="1"/>
  <c r="C48" i="1"/>
  <c r="C103" i="1"/>
  <c r="C102" i="1"/>
  <c r="C100" i="1"/>
  <c r="C99" i="1"/>
  <c r="C101" i="1"/>
  <c r="C23" i="1"/>
  <c r="C22" i="1"/>
  <c r="C21" i="1"/>
  <c r="C20" i="1"/>
  <c r="C19" i="1"/>
  <c r="C7" i="1"/>
  <c r="C8" i="1"/>
  <c r="C75" i="1"/>
  <c r="C72" i="1"/>
  <c r="C71" i="1"/>
  <c r="C70" i="1"/>
  <c r="C68" i="1"/>
  <c r="C44" i="1"/>
  <c r="C43" i="1"/>
  <c r="C45" i="1"/>
  <c r="C133" i="1"/>
  <c r="C132" i="1"/>
  <c r="C131" i="1"/>
  <c r="C98" i="1"/>
  <c r="C96" i="1"/>
  <c r="C95" i="1"/>
  <c r="C97" i="1"/>
  <c r="C41" i="1"/>
  <c r="C40" i="1"/>
  <c r="C42" i="1"/>
  <c r="C94" i="1"/>
  <c r="C93" i="1"/>
  <c r="C18" i="1"/>
  <c r="C17" i="1"/>
  <c r="C16" i="1"/>
  <c r="C15" i="1"/>
  <c r="C14" i="1"/>
  <c r="C13" i="1"/>
  <c r="C5" i="1"/>
  <c r="C6" i="1"/>
  <c r="C64" i="1"/>
  <c r="C61" i="1"/>
  <c r="C60" i="1"/>
  <c r="C59" i="1"/>
  <c r="C57" i="1"/>
  <c r="C38" i="1"/>
  <c r="C37" i="1"/>
  <c r="C39" i="1"/>
  <c r="C130" i="1"/>
  <c r="C129" i="1"/>
  <c r="C128" i="1"/>
  <c r="C91" i="1"/>
  <c r="C90" i="1"/>
  <c r="C92" i="1"/>
  <c r="C3" i="1"/>
  <c r="C4" i="1"/>
  <c r="C35" i="1"/>
  <c r="C34" i="1"/>
  <c r="C36" i="1"/>
  <c r="C127" i="1"/>
  <c r="C126" i="1"/>
  <c r="C125" i="1"/>
</calcChain>
</file>

<file path=xl/comments1.xml><?xml version="1.0" encoding="utf-8"?>
<comments xmlns="http://schemas.openxmlformats.org/spreadsheetml/2006/main">
  <authors>
    <author>Talala Tiina</author>
    <author>Kurjenniemi Päivi</author>
  </authors>
  <commentList>
    <comment ref="B1" authorId="0">
      <text>
        <r>
          <rPr>
            <sz val="9"/>
            <color indexed="81"/>
            <rFont val="Tahoma"/>
            <family val="2"/>
          </rPr>
          <t>Tarjottujen tuotteiden on vastattava nimikkeiden nimityksiä.</t>
        </r>
      </text>
    </comment>
    <comment ref="AA1" authorId="1">
      <text>
        <r>
          <rPr>
            <sz val="8"/>
            <color indexed="81"/>
            <rFont val="Tahoma"/>
            <family val="2"/>
          </rPr>
          <t xml:space="preserve">montako D-sarakkeen yksikköä pakkaus sisältää
</t>
        </r>
      </text>
    </comment>
    <comment ref="AB1" authorId="1">
      <text>
        <r>
          <rPr>
            <sz val="8"/>
            <color indexed="81"/>
            <rFont val="Tahoma"/>
            <family val="2"/>
          </rPr>
          <t xml:space="preserve">minimitilausmäärä
</t>
        </r>
      </text>
    </comment>
    <comment ref="AG1" authorId="1">
      <text>
        <r>
          <rPr>
            <sz val="8"/>
            <color indexed="81"/>
            <rFont val="Tahoma"/>
            <family val="2"/>
          </rPr>
          <t xml:space="preserve">Jos tuote tai pakkaus sisältää PVC:tä merkitään sarakkeeseen seuraavasti:
0 = ei sis. PVC:tä
1 = tuote sis. PVC:tä
2 = pakkaus sis. PVC:tä
3 = molemmat sis. PVC:tä
</t>
        </r>
      </text>
    </comment>
    <comment ref="AJ1" authorId="1">
      <text>
        <r>
          <rPr>
            <sz val="8"/>
            <color indexed="81"/>
            <rFont val="Tahoma"/>
            <family val="2"/>
          </rPr>
          <t xml:space="preserve">ilmoitettava yhtenä lukuna
</t>
        </r>
      </text>
    </comment>
  </commentList>
</comments>
</file>

<file path=xl/comments2.xml><?xml version="1.0" encoding="utf-8"?>
<comments xmlns="http://schemas.openxmlformats.org/spreadsheetml/2006/main">
  <authors>
    <author>Talala Tiina</author>
    <author>Kurjenniemi Päivi</author>
  </authors>
  <commentList>
    <comment ref="B1" authorId="0">
      <text>
        <r>
          <rPr>
            <sz val="9"/>
            <color indexed="81"/>
            <rFont val="Tahoma"/>
            <family val="2"/>
          </rPr>
          <t>Tarjottujen tuotteiden on vastattava nimikkeiden nimityksiä.</t>
        </r>
      </text>
    </comment>
    <comment ref="AA1" authorId="1">
      <text>
        <r>
          <rPr>
            <sz val="8"/>
            <color indexed="81"/>
            <rFont val="Tahoma"/>
            <family val="2"/>
          </rPr>
          <t xml:space="preserve">montako D-sarakkeen yksikköä pakkaus sisältää
</t>
        </r>
      </text>
    </comment>
    <comment ref="AB1" authorId="1">
      <text>
        <r>
          <rPr>
            <sz val="8"/>
            <color indexed="81"/>
            <rFont val="Tahoma"/>
            <family val="2"/>
          </rPr>
          <t xml:space="preserve">minimitilausmäärä
</t>
        </r>
      </text>
    </comment>
    <comment ref="AG1" authorId="1">
      <text>
        <r>
          <rPr>
            <sz val="8"/>
            <color indexed="81"/>
            <rFont val="Tahoma"/>
            <family val="2"/>
          </rPr>
          <t xml:space="preserve">Jos tuote tai pakkaus sisältää PVC:tä merkitään sarakkeeseen seuraavasti:
0 = ei sis. PVC:tä
1 = tuote sis. PVC:tä
2 = pakkaus sis. PVC:tä
3 = molemmat sis. PVC:tä
</t>
        </r>
      </text>
    </comment>
    <comment ref="AJ1" authorId="1">
      <text>
        <r>
          <rPr>
            <sz val="8"/>
            <color indexed="81"/>
            <rFont val="Tahoma"/>
            <family val="2"/>
          </rPr>
          <t xml:space="preserve">ilmoitettava yhtenä lukuna
</t>
        </r>
      </text>
    </comment>
  </commentList>
</comments>
</file>

<file path=xl/comments3.xml><?xml version="1.0" encoding="utf-8"?>
<comments xmlns="http://schemas.openxmlformats.org/spreadsheetml/2006/main">
  <authors>
    <author>Talala Tiina</author>
    <author>Kurjenniemi Päivi</author>
  </authors>
  <commentList>
    <comment ref="B1" authorId="0">
      <text>
        <r>
          <rPr>
            <sz val="9"/>
            <color indexed="81"/>
            <rFont val="Tahoma"/>
            <family val="2"/>
          </rPr>
          <t>Tarjottujen tuotteiden on vastattava nimikkeiden nimityksiä.</t>
        </r>
      </text>
    </comment>
    <comment ref="AA1" authorId="1">
      <text>
        <r>
          <rPr>
            <sz val="8"/>
            <color indexed="81"/>
            <rFont val="Tahoma"/>
            <family val="2"/>
          </rPr>
          <t xml:space="preserve">montako D-sarakkeen yksikköä pakkaus sisältää
</t>
        </r>
      </text>
    </comment>
    <comment ref="AB1" authorId="1">
      <text>
        <r>
          <rPr>
            <sz val="8"/>
            <color indexed="81"/>
            <rFont val="Tahoma"/>
            <family val="2"/>
          </rPr>
          <t xml:space="preserve">minimitilausmäärä
</t>
        </r>
      </text>
    </comment>
    <comment ref="AG1" authorId="1">
      <text>
        <r>
          <rPr>
            <sz val="8"/>
            <color indexed="81"/>
            <rFont val="Tahoma"/>
            <family val="2"/>
          </rPr>
          <t xml:space="preserve">Jos tuote tai pakkaus sisältää PVC:tä merkitään sarakkeeseen seuraavasti:
0 = ei sis. PVC:tä
1 = tuote sis. PVC:tä
2 = pakkaus sis. PVC:tä
3 = molemmat sis. PVC:tä
</t>
        </r>
      </text>
    </comment>
    <comment ref="AJ1" authorId="1">
      <text>
        <r>
          <rPr>
            <sz val="8"/>
            <color indexed="81"/>
            <rFont val="Tahoma"/>
            <family val="2"/>
          </rPr>
          <t xml:space="preserve">ilmoitettava yhtenä lukuna
</t>
        </r>
      </text>
    </comment>
  </commentList>
</comments>
</file>

<file path=xl/comments4.xml><?xml version="1.0" encoding="utf-8"?>
<comments xmlns="http://schemas.openxmlformats.org/spreadsheetml/2006/main">
  <authors>
    <author>Talala Tiina</author>
    <author>Kurjenniemi Päivi</author>
  </authors>
  <commentList>
    <comment ref="B1" authorId="0">
      <text>
        <r>
          <rPr>
            <sz val="9"/>
            <color indexed="81"/>
            <rFont val="Tahoma"/>
            <family val="2"/>
          </rPr>
          <t>Tarjottujen tuotteiden on vastattava nimikkeiden nimityksiä.</t>
        </r>
      </text>
    </comment>
    <comment ref="AA1" authorId="1">
      <text>
        <r>
          <rPr>
            <sz val="8"/>
            <color indexed="81"/>
            <rFont val="Tahoma"/>
            <family val="2"/>
          </rPr>
          <t xml:space="preserve">montako D-sarakkeen yksikköä pakkaus sisältää
</t>
        </r>
      </text>
    </comment>
    <comment ref="AB1" authorId="1">
      <text>
        <r>
          <rPr>
            <sz val="8"/>
            <color indexed="81"/>
            <rFont val="Tahoma"/>
            <family val="2"/>
          </rPr>
          <t xml:space="preserve">minimitilausmäärä
</t>
        </r>
      </text>
    </comment>
    <comment ref="AG1" authorId="1">
      <text>
        <r>
          <rPr>
            <sz val="8"/>
            <color indexed="81"/>
            <rFont val="Tahoma"/>
            <family val="2"/>
          </rPr>
          <t xml:space="preserve">Jos tuote tai pakkaus sisältää PVC:tä merkitään sarakkeeseen seuraavasti:
0 = ei sis. PVC:tä
1 = tuote sis. PVC:tä
2 = pakkaus sis. PVC:tä
3 = molemmat sis. PVC:tä
</t>
        </r>
      </text>
    </comment>
    <comment ref="AJ1" authorId="1">
      <text>
        <r>
          <rPr>
            <sz val="8"/>
            <color indexed="81"/>
            <rFont val="Tahoma"/>
            <family val="2"/>
          </rPr>
          <t xml:space="preserve">ilmoitettava yhtenä lukuna
</t>
        </r>
      </text>
    </comment>
  </commentList>
</comments>
</file>

<file path=xl/comments5.xml><?xml version="1.0" encoding="utf-8"?>
<comments xmlns="http://schemas.openxmlformats.org/spreadsheetml/2006/main">
  <authors>
    <author>Talala Tiina</author>
    <author>Kurjenniemi Päivi</author>
  </authors>
  <commentList>
    <comment ref="B1" authorId="0">
      <text>
        <r>
          <rPr>
            <sz val="9"/>
            <color indexed="81"/>
            <rFont val="Tahoma"/>
            <family val="2"/>
          </rPr>
          <t>Tarjottujen tuotteiden on vastattava nimikkeiden nimityksiä.</t>
        </r>
      </text>
    </comment>
    <comment ref="AA1" authorId="1">
      <text>
        <r>
          <rPr>
            <sz val="8"/>
            <color indexed="81"/>
            <rFont val="Tahoma"/>
            <family val="2"/>
          </rPr>
          <t xml:space="preserve">montako D-sarakkeen yksikköä pakkaus sisältää
</t>
        </r>
      </text>
    </comment>
    <comment ref="AB1" authorId="1">
      <text>
        <r>
          <rPr>
            <sz val="8"/>
            <color indexed="81"/>
            <rFont val="Tahoma"/>
            <family val="2"/>
          </rPr>
          <t xml:space="preserve">minimitilausmäärä
</t>
        </r>
      </text>
    </comment>
    <comment ref="AG1" authorId="1">
      <text>
        <r>
          <rPr>
            <sz val="8"/>
            <color indexed="81"/>
            <rFont val="Tahoma"/>
            <family val="2"/>
          </rPr>
          <t xml:space="preserve">Jos tuote tai pakkaus sisältää PVC:tä merkitään sarakkeeseen seuraavasti:
0 = ei sis. PVC:tä
1 = tuote sis. PVC:tä
2 = pakkaus sis. PVC:tä
3 = molemmat sis. PVC:tä
</t>
        </r>
      </text>
    </comment>
    <comment ref="AJ1" authorId="1">
      <text>
        <r>
          <rPr>
            <sz val="8"/>
            <color indexed="81"/>
            <rFont val="Tahoma"/>
            <family val="2"/>
          </rPr>
          <t xml:space="preserve">ilmoitettava yhtenä lukuna
</t>
        </r>
      </text>
    </comment>
  </commentList>
</comments>
</file>

<file path=xl/comments6.xml><?xml version="1.0" encoding="utf-8"?>
<comments xmlns="http://schemas.openxmlformats.org/spreadsheetml/2006/main">
  <authors>
    <author>Talala Tiina</author>
    <author>Kurjenniemi Päivi</author>
  </authors>
  <commentList>
    <comment ref="B1" authorId="0">
      <text>
        <r>
          <rPr>
            <sz val="9"/>
            <color indexed="81"/>
            <rFont val="Tahoma"/>
            <family val="2"/>
          </rPr>
          <t>Tarjottujen tuotteiden on vastattava nimikkeiden nimityksiä.</t>
        </r>
      </text>
    </comment>
    <comment ref="AA1" authorId="1">
      <text>
        <r>
          <rPr>
            <sz val="8"/>
            <color indexed="81"/>
            <rFont val="Tahoma"/>
            <family val="2"/>
          </rPr>
          <t xml:space="preserve">montako D-sarakkeen yksikköä pakkaus sisältää
</t>
        </r>
      </text>
    </comment>
    <comment ref="AB1" authorId="1">
      <text>
        <r>
          <rPr>
            <sz val="8"/>
            <color indexed="81"/>
            <rFont val="Tahoma"/>
            <family val="2"/>
          </rPr>
          <t xml:space="preserve">minimitilausmäärä
</t>
        </r>
      </text>
    </comment>
    <comment ref="AG1" authorId="1">
      <text>
        <r>
          <rPr>
            <sz val="8"/>
            <color indexed="81"/>
            <rFont val="Tahoma"/>
            <family val="2"/>
          </rPr>
          <t xml:space="preserve">Jos tuote tai pakkaus sisältää PVC:tä merkitään sarakkeeseen seuraavasti:
0 = ei sis. PVC:tä
1 = tuote sis. PVC:tä
2 = pakkaus sis. PVC:tä
3 = molemmat sis. PVC:tä
</t>
        </r>
      </text>
    </comment>
    <comment ref="AJ1" authorId="1">
      <text>
        <r>
          <rPr>
            <sz val="8"/>
            <color indexed="81"/>
            <rFont val="Tahoma"/>
            <family val="2"/>
          </rPr>
          <t xml:space="preserve">ilmoitettava yhtenä lukuna
</t>
        </r>
      </text>
    </comment>
  </commentList>
</comments>
</file>

<file path=xl/comments7.xml><?xml version="1.0" encoding="utf-8"?>
<comments xmlns="http://schemas.openxmlformats.org/spreadsheetml/2006/main">
  <authors>
    <author>Talala Tiina</author>
    <author>Kurjenniemi Päivi</author>
  </authors>
  <commentList>
    <comment ref="B1" authorId="0">
      <text>
        <r>
          <rPr>
            <sz val="9"/>
            <color indexed="81"/>
            <rFont val="Tahoma"/>
            <family val="2"/>
          </rPr>
          <t>Tarjottujen tuotteiden on vastattava nimikkeiden nimityksiä.</t>
        </r>
      </text>
    </comment>
    <comment ref="AA1" authorId="1">
      <text>
        <r>
          <rPr>
            <sz val="8"/>
            <color indexed="81"/>
            <rFont val="Tahoma"/>
            <family val="2"/>
          </rPr>
          <t xml:space="preserve">montako D-sarakkeen yksikköä pakkaus sisältää
</t>
        </r>
      </text>
    </comment>
    <comment ref="AB1" authorId="1">
      <text>
        <r>
          <rPr>
            <sz val="8"/>
            <color indexed="81"/>
            <rFont val="Tahoma"/>
            <family val="2"/>
          </rPr>
          <t xml:space="preserve">minimitilausmäärä
</t>
        </r>
      </text>
    </comment>
    <comment ref="AG1" authorId="1">
      <text>
        <r>
          <rPr>
            <sz val="8"/>
            <color indexed="81"/>
            <rFont val="Tahoma"/>
            <family val="2"/>
          </rPr>
          <t xml:space="preserve">Jos tuote tai pakkaus sisältää PVC:tä merkitään sarakkeeseen seuraavasti:
0 = ei sis. PVC:tä
1 = tuote sis. PVC:tä
2 = pakkaus sis. PVC:tä
3 = molemmat sis. PVC:tä
</t>
        </r>
      </text>
    </comment>
    <comment ref="AJ1" authorId="1">
      <text>
        <r>
          <rPr>
            <sz val="8"/>
            <color indexed="81"/>
            <rFont val="Tahoma"/>
            <family val="2"/>
          </rPr>
          <t xml:space="preserve">ilmoitettava yhtenä lukuna
</t>
        </r>
      </text>
    </comment>
  </commentList>
</comments>
</file>

<file path=xl/comments8.xml><?xml version="1.0" encoding="utf-8"?>
<comments xmlns="http://schemas.openxmlformats.org/spreadsheetml/2006/main">
  <authors>
    <author>Talala Tiina</author>
    <author>Kurjenniemi Päivi</author>
  </authors>
  <commentList>
    <comment ref="B1" authorId="0">
      <text>
        <r>
          <rPr>
            <sz val="9"/>
            <color indexed="81"/>
            <rFont val="Tahoma"/>
            <family val="2"/>
          </rPr>
          <t>Tarjottujen tuotteiden on vastattava nimikkeiden nimityksiä.</t>
        </r>
      </text>
    </comment>
    <comment ref="AA1" authorId="1">
      <text>
        <r>
          <rPr>
            <sz val="8"/>
            <color indexed="81"/>
            <rFont val="Tahoma"/>
            <family val="2"/>
          </rPr>
          <t xml:space="preserve">montako D-sarakkeen yksikköä pakkaus sisältää
</t>
        </r>
      </text>
    </comment>
    <comment ref="AB1" authorId="1">
      <text>
        <r>
          <rPr>
            <sz val="8"/>
            <color indexed="81"/>
            <rFont val="Tahoma"/>
            <family val="2"/>
          </rPr>
          <t xml:space="preserve">minimitilausmäärä
</t>
        </r>
      </text>
    </comment>
    <comment ref="AG1" authorId="1">
      <text>
        <r>
          <rPr>
            <sz val="8"/>
            <color indexed="81"/>
            <rFont val="Tahoma"/>
            <family val="2"/>
          </rPr>
          <t xml:space="preserve">Jos tuote tai pakkaus sisältää PVC:tä merkitään sarakkeeseen seuraavasti:
0 = ei sis. PVC:tä
1 = tuote sis. PVC:tä
2 = pakkaus sis. PVC:tä
3 = molemmat sis. PVC:tä
</t>
        </r>
      </text>
    </comment>
    <comment ref="AJ1" authorId="1">
      <text>
        <r>
          <rPr>
            <sz val="8"/>
            <color indexed="81"/>
            <rFont val="Tahoma"/>
            <family val="2"/>
          </rPr>
          <t xml:space="preserve">ilmoitettava yhtenä lukuna
</t>
        </r>
      </text>
    </comment>
  </commentList>
</comments>
</file>

<file path=xl/sharedStrings.xml><?xml version="1.0" encoding="utf-8"?>
<sst xmlns="http://schemas.openxmlformats.org/spreadsheetml/2006/main" count="6533" uniqueCount="1496">
  <si>
    <t>Tunniste (R= ryhmä, T= tuote)</t>
  </si>
  <si>
    <t>Ryhmän / nimikkeen nimitys</t>
  </si>
  <si>
    <t>Kulutusmäärä yhteensä</t>
  </si>
  <si>
    <t>A/B</t>
  </si>
  <si>
    <t>Nimikenro</t>
  </si>
  <si>
    <t>Esimerkkituote</t>
  </si>
  <si>
    <t>Pakottavat vaatimukset</t>
  </si>
  <si>
    <t>Valintaperuste (hinta/laatu)</t>
  </si>
  <si>
    <t>Kulutus  OYS</t>
  </si>
  <si>
    <t>Nimike LSHP</t>
  </si>
  <si>
    <t>Kulutus LSHP</t>
  </si>
  <si>
    <t>Nimike LPSHP</t>
  </si>
  <si>
    <t>Kulutus 
LPSHP</t>
  </si>
  <si>
    <t>Nimike Kainuun sote</t>
  </si>
  <si>
    <t>Kulutus Kainuun sote</t>
  </si>
  <si>
    <t>Nimike Oulu</t>
  </si>
  <si>
    <t>Kulutus Oulu</t>
  </si>
  <si>
    <t>Nimike Raahe</t>
  </si>
  <si>
    <t>Kulutus Raahe</t>
  </si>
  <si>
    <t>Nimike KPSHP</t>
  </si>
  <si>
    <t>Kulutus KPSHP</t>
  </si>
  <si>
    <t>Nimike Kuusamo</t>
  </si>
  <si>
    <t>Kulutus Kuusamo</t>
  </si>
  <si>
    <t>Nimike Muhos</t>
  </si>
  <si>
    <t>Kulutus Muhos</t>
  </si>
  <si>
    <t>Toimittaja</t>
  </si>
  <si>
    <t>Pakkaus-
koko</t>
  </si>
  <si>
    <t>Ostoerä</t>
  </si>
  <si>
    <t>Pakkausmäärä per lava</t>
  </si>
  <si>
    <t>Toimittajan tuotenro</t>
  </si>
  <si>
    <t>Toimittajan tuotenimitys</t>
  </si>
  <si>
    <t>Valmistajan tuotenro</t>
  </si>
  <si>
    <t>PVC</t>
  </si>
  <si>
    <t>Alkuperämaa</t>
  </si>
  <si>
    <t>Hinta (alv 0%) / yksikkö</t>
  </si>
  <si>
    <t>Toimitusaika työpäivinä</t>
  </si>
  <si>
    <t>Hintapisteet</t>
  </si>
  <si>
    <t>Laatupisteeet</t>
  </si>
  <si>
    <t>Yhteispisteet</t>
  </si>
  <si>
    <t>R</t>
  </si>
  <si>
    <t>BA03 HAPENANTOTARVIKE BA03001 CPAP -SETTI</t>
  </si>
  <si>
    <t>BA03 HAPENANTOTARVIKE, BA03002 CPAP -OSAT</t>
  </si>
  <si>
    <t>BA03 HAPENANTOTARVIKE, BA03002 CPAP -OSAT (NIV-NAVA tarvikkeet)</t>
  </si>
  <si>
    <t>BA03 HAPENANTOTARVIKE, BA03004 HAPPIMASKI</t>
  </si>
  <si>
    <t>Kaikki koot saman hintaisia</t>
  </si>
  <si>
    <t>Ryhmäpäätös 1-2 toimittajaa hinta 70 valikoima 30%                           2 = 30p, 1 = 10p</t>
  </si>
  <si>
    <t>BA03 HAPENANTOTARVIKE, BA03005 HAPPIMASKI KIINTEÄ%</t>
  </si>
  <si>
    <t xml:space="preserve">Ryhmäpäätös 1-2 toimittajaa 70% hinta 30 %valikoima        3 = 30p, 2 = 20p, 1 = 10p </t>
  </si>
  <si>
    <t xml:space="preserve"> BA03 HAPENANTOTARVIKE, BA03007 HAPPIMASKI SÄÄDETTÄVÄ%</t>
  </si>
  <si>
    <t>happivirtauksella säädettävä, kuminauhakiinnitys,maski lateksiton ja aukollinen,happiletku kiinnitettynä maskiin,happiletkun pituus 2-2,5m,mahdollisuus käyttää myös intubaatioputken kanssa,tehdaspuhdas,lateksiton.</t>
  </si>
  <si>
    <t>Ryhmäpäätös 1-2  toimittajaa 70% hinta 30 %valikoima            2 = 30p, 0-1 = 0p</t>
  </si>
  <si>
    <t>BA 03 HAPENANTOTARVIKE, BA03008 HAPIMASKIN OSA</t>
  </si>
  <si>
    <t>happimaskin venturi säädettävä 24-54% aikuiset,irroitettavalla venttiilillä,letkun pituus 2-2.5 m,kuminauhakiinnitys,happivirtausmittausmahdollisuudella,maski kirkas/kasvoille muotoiltava/istuva,tehdaspuhdas,lateksiton</t>
  </si>
  <si>
    <t>BA03 HAPENANTOTARVIKE, BA03009 HAPPILETKU</t>
  </si>
  <si>
    <t>BA03 HAPENANTOTARVIKE, BA03010 HAPPIVIIKSI</t>
  </si>
  <si>
    <t>BA03 HAPENANTOTARVIKE, BA03013 CPAP-MASKI / -HUPPU</t>
  </si>
  <si>
    <t>pakottavat vaatimukset+hinta</t>
  </si>
  <si>
    <t>BA04 HENGITYSLETKUT / -LETKUSTOT</t>
  </si>
  <si>
    <t>1-2 toimittajaa; halvin hinta+pakottavat vaatimukset</t>
  </si>
  <si>
    <t xml:space="preserve">BA05 HENGITYSLETKUN YHDISTÄJÄT </t>
  </si>
  <si>
    <t>1-2  toimittajaa 70% hinta 30 %valikoima            4 = 30p, 3 = 20p, 1-2 =10p</t>
  </si>
  <si>
    <t>BA06005 HENGITYSPUSSI KK LATEKSITON</t>
  </si>
  <si>
    <t>Ryhmäpäätös 1-2  toimittajaa 70% hinta 30 %valikoima            3 = 30p, 2 = 10p, 1= 5p</t>
  </si>
  <si>
    <t>BA07 HENGITYSKOSTUTTIMET/SUODATTIMET</t>
  </si>
  <si>
    <t>Ryhmäpäätös 1-2  toimittajaa 70% hinta 30 %valikoima            7 = 30p, 5-6 = 20p, 1-4= 5p</t>
  </si>
  <si>
    <t>BA07001 HENGITYSKOSTUTIN</t>
  </si>
  <si>
    <t xml:space="preserve">BA10 ELVYTYSPALJE </t>
  </si>
  <si>
    <t xml:space="preserve">BA10002 ELVYTYSPALJE HAPENKERÄYSPUSSI </t>
  </si>
  <si>
    <t>BA10006 ELVYTYSMASKI</t>
  </si>
  <si>
    <t>BA11 LÄÄKESUMUTTIMET</t>
  </si>
  <si>
    <r>
      <rPr>
        <sz val="8"/>
        <color rgb="FF333333"/>
        <rFont val="Arial"/>
        <family val="2"/>
      </rPr>
      <t>PEEP-VENTTIILI ELVYT</t>
    </r>
    <r>
      <rPr>
        <sz val="8"/>
        <color rgb="FF333333"/>
        <rFont val="Arial"/>
        <family val="2"/>
      </rPr>
      <t>YSPALKESEEN KK</t>
    </r>
  </si>
  <si>
    <t>B</t>
  </si>
  <si>
    <t>20121</t>
  </si>
  <si>
    <t>s15304</t>
  </si>
  <si>
    <t>Ambu A/S</t>
  </si>
  <si>
    <t>Ambu PEEP 20, kk</t>
  </si>
  <si>
    <t>Kiina</t>
  </si>
  <si>
    <t xml:space="preserve">HENGITYSPUSSI KOVASUU 0,5L LATEKSITON KK </t>
  </si>
  <si>
    <t>A</t>
  </si>
  <si>
    <t>017847</t>
  </si>
  <si>
    <t>lateksiton, 22mm yhdistäjä</t>
  </si>
  <si>
    <t>B2510</t>
  </si>
  <si>
    <t>King BreathingBag</t>
  </si>
  <si>
    <t>USA</t>
  </si>
  <si>
    <t xml:space="preserve">HENGITYSPUSSI KOVASUU 1,0L LATEKSITON KK </t>
  </si>
  <si>
    <t>017848</t>
  </si>
  <si>
    <t>302992A</t>
  </si>
  <si>
    <t>S002587</t>
  </si>
  <si>
    <t>B10901</t>
  </si>
  <si>
    <t>HENGITYSPUSSI KOVASUU 2,0L LATEKSITON KK</t>
  </si>
  <si>
    <t>017849</t>
  </si>
  <si>
    <t>S307151</t>
  </si>
  <si>
    <t>B10902</t>
  </si>
  <si>
    <t>elvytyspalje aikuiset, kertakäyttöinen</t>
  </si>
  <si>
    <t>A-näyte</t>
  </si>
  <si>
    <t>002786</t>
  </si>
  <si>
    <t xml:space="preserve"> kertakäyttöisen valmiiksi kootun elvytyspaljesetin  tulee sisältää läpinäkyvä maski,uloshengitysventtiili, happiletku  vähintään 2,5 m, hapenkeräyspussi 2-4l, palkeen ja hapenkeräyspussin välissä venttiili huoneilman käytölle ja esto hapenkeräyspussin ylipaineistukseen, hengityspalkeen koko 1.4-1.6l,hengityspalkeen muoto oltava soikea käytettävyyden vuoksi,palkeeseen pitää pystyä liittämään peep-venttiili, kääntyvä yhdistäjä 360 astetta.</t>
  </si>
  <si>
    <t>hinta + pakottavat vaatimukset</t>
  </si>
  <si>
    <t>S304274</t>
  </si>
  <si>
    <t>Ambu SPUR II Adult</t>
  </si>
  <si>
    <t>elvytyspalje lapset, kertakäyttöinen</t>
  </si>
  <si>
    <t>002787</t>
  </si>
  <si>
    <t>valmiiksi kootun elvytyspaljesetin tulee sisältää läpinäkyvä maski,uloshengitysventtiili,happiletku vähintään 2,5m,hapenkeräyspussi 0,5-3l,palkeen ja hapenkeräyspussin välissä venttiili huoneilman käytölle ja esto hapenkeräyspussin ylipaineistukseen,hengityspalkeen koko 0.5-0.8l, hengityspalkeen muoto oltava soikea käytettävyyden vuoksi,paineenrajoitusventtiili.Pitää pystyä liittämään PEEP -venttiili</t>
  </si>
  <si>
    <t>Ambu SPUR II Pediatric</t>
  </si>
  <si>
    <t xml:space="preserve">elvytyspalje vastasyntyneet,  kertakäyttöinen </t>
  </si>
  <si>
    <t>002788</t>
  </si>
  <si>
    <t>valmiiksi kootun elvytyspaljesetin tulee sisältää läpinäkyvä maski,uloshengitysventtiili,happiletku vähintään 2 m,hapenkeräyspussi 250 - 600ml,palkeen ja hapenkeräyspussin välissä venttiili huoneilman käytölle ja esto hapenkeräyspussin ylipaineistukseen,hengityspalkeen koko 180-250ml,hengityspalkeen muodon oltava soikea käytettävyyden vuoksi,paineenrajoitusventtiili. pystyttävä liittämään PEEP -venttiili</t>
  </si>
  <si>
    <t>Ambu SPUR II Infant</t>
  </si>
  <si>
    <t>elvytyspalje aikuiset silikoni kirkas monikäyttöinen</t>
  </si>
  <si>
    <t>002789</t>
  </si>
  <si>
    <t>elvytyspaljesetin tulee sisältää uloshengitysventtiili,happiletku 2 -2,5 m,hapenkeräyspussi 2-4l,palkeen ja hapenkeräyspussin välissä venttiili huoneilman käytölle ja esto hapenkeräyspussin ylipaineistukseen,hengityspalkeen koko 1.4-1.6l,hengityspalkeen muoto oltava soikea käytettävyyden vuoksi,palkeeseen pitää pystyä lisäämään peep-venttiili.</t>
  </si>
  <si>
    <t>Ambu Oval Silicone</t>
  </si>
  <si>
    <t xml:space="preserve">elvytyspalje lapset silikoni kirkas monikäyttöinen </t>
  </si>
  <si>
    <t>002790</t>
  </si>
  <si>
    <t>elvytyspaljesetin tulee sisältää uloshengitysventtiili,happiletku 2-2,5m,hapenkeräyspussi 0,5-2l,palkeen ja hapenkeräyspussin välissä venttiili huoneilman käytölle ja esto hapenkeräyspussin ylipaineistukseen,hengityspalkeen koko 0.5-0.8l,hengityspalkeen muoto oltava soikea käytettävyyden vuoksi,paineenrajoitusventtiili.</t>
  </si>
  <si>
    <t>elvytyspalje vastasyntynyt silikoni kirkas monikäyttöinen</t>
  </si>
  <si>
    <t>002791</t>
  </si>
  <si>
    <t>elvytyspaljesetin tulee sisältää uloshengitysventtiili, happiletku 2-2,5 m,hapenkeräyspussi 250 - 600ml,palkeen ja hapenkeräyspussin välissä venttiili huoneilman käytölle ja esto hapenkeräyspussin ylipaineistukseen, hengityspalkeenkoko 180-250ml, hengityspalkeen muodon oltava soikea käytettävyyden vuoksi,paineenrajoitusventtiili</t>
  </si>
  <si>
    <t>A288201000</t>
  </si>
  <si>
    <t>Ambu Oval Plus</t>
  </si>
  <si>
    <t>ELVYTYSPALKEEN HAPENKERÄYSPUSSI AIK KK</t>
  </si>
  <si>
    <t>101100, HAPENVARAAJAPUSSI AIK/LAPSET KK</t>
  </si>
  <si>
    <t>017823</t>
  </si>
  <si>
    <t>Ambu 02 reservoir bag</t>
  </si>
  <si>
    <t>ELVYTYSMASKI LATEKSITON KOKO 0 AMBU</t>
  </si>
  <si>
    <t>002799</t>
  </si>
  <si>
    <t>000251001</t>
  </si>
  <si>
    <t>Ambu Open Cuff Silicone mask</t>
  </si>
  <si>
    <t>ELVYTYSMASKI LATEKSITON KOKO 0 AMFM4005</t>
  </si>
  <si>
    <t>002799B</t>
  </si>
  <si>
    <t>000313000</t>
  </si>
  <si>
    <t>Ambu Silicone Mask</t>
  </si>
  <si>
    <t>ELVYTYSMASKI LATEKSITON KOKO 0 RD805-10</t>
  </si>
  <si>
    <t>002799A</t>
  </si>
  <si>
    <t>Ambu KingMask</t>
  </si>
  <si>
    <t>ELVYTYSMASKI LATEKSITON KOKO 1 AMFM4015</t>
  </si>
  <si>
    <t>002800C</t>
  </si>
  <si>
    <t>ELVYTYSMASKI LATEKSITON KOKO 1 LASTEN</t>
  </si>
  <si>
    <t>002800</t>
  </si>
  <si>
    <t>ELVYTYSMASKI LATEKSITON KOKO 1 RD806-10</t>
  </si>
  <si>
    <t>002800A</t>
  </si>
  <si>
    <t>ELVYTYSMASKI LATEKSITON KOKO 2 RD807-10</t>
  </si>
  <si>
    <t>314369A</t>
  </si>
  <si>
    <t>ELVYTYSMASKI LATEKSITON KOKO 3 AMBU</t>
  </si>
  <si>
    <t>3402520</t>
  </si>
  <si>
    <t>ELVYTYSMASKI LATEKSITON KOKO 4 AMBU</t>
  </si>
  <si>
    <t>3721650</t>
  </si>
  <si>
    <t>ELVYTYSMASKI LATEKSITON KOKO 5 AMBU</t>
  </si>
  <si>
    <t>3711710</t>
  </si>
  <si>
    <t>hengityskostutin trakea aikuiset</t>
  </si>
  <si>
    <t>steriili/tehdaspuhdas,kertakäyttöinen,happiliitäntä,imuaukko,spontaanihengitykselle</t>
  </si>
  <si>
    <t>308649</t>
  </si>
  <si>
    <t xml:space="preserve">Atos Medical AB </t>
  </si>
  <si>
    <t>TrachPhone</t>
  </si>
  <si>
    <t xml:space="preserve">ei </t>
  </si>
  <si>
    <t xml:space="preserve">Ruotsi </t>
  </si>
  <si>
    <t>2-5</t>
  </si>
  <si>
    <r>
      <rPr>
        <sz val="8"/>
        <color rgb="FF333333"/>
        <rFont val="Arial"/>
        <family val="2"/>
      </rPr>
      <t>PEEP-VENTTIILI 5.0 C</t>
    </r>
    <r>
      <rPr>
        <sz val="8"/>
        <color rgb="FF333333"/>
        <rFont val="Arial"/>
        <family val="2"/>
      </rPr>
      <t>M CPAP-SETTIIN</t>
    </r>
  </si>
  <si>
    <t>314342</t>
  </si>
  <si>
    <t>CareFusion</t>
  </si>
  <si>
    <t>9005B</t>
  </si>
  <si>
    <t>CPAP-venttiili 5.0 cmH2O</t>
  </si>
  <si>
    <t>4,90</t>
  </si>
  <si>
    <t>happimaski letkulla kirkas aikuiset, kertakäyttöinen</t>
  </si>
  <si>
    <t>301513</t>
  </si>
  <si>
    <t>kertakäyttöinen,letkun pituus 2-2,5 m,tehdaspuhdas,lateksiton</t>
  </si>
  <si>
    <t>s301513</t>
  </si>
  <si>
    <t>001201</t>
  </si>
  <si>
    <t>Airlife happimaski 2,1 m letkulla aikuisten, non-crush malli, medium concentration, nenäklipsi</t>
  </si>
  <si>
    <t>0,62</t>
  </si>
  <si>
    <t>happimaski letkulla kirkas lapset, kertakäyttöinen</t>
  </si>
  <si>
    <t>002472</t>
  </si>
  <si>
    <t>s002472</t>
  </si>
  <si>
    <t>001262</t>
  </si>
  <si>
    <t>Airlife happinmaski 2,1 m letkulla lasten, medium concentration, non-crush-malli, nenäklipsi</t>
  </si>
  <si>
    <t>happimaksi pussilla kirkas aikuiset s kertakäyttöinen</t>
  </si>
  <si>
    <t>002473</t>
  </si>
  <si>
    <t>kertakäyttöinen,letkun pituus 2-2.5 m,tehdaspuhdas,lateksiton</t>
  </si>
  <si>
    <t>3648000</t>
  </si>
  <si>
    <t xml:space="preserve">s002473 </t>
  </si>
  <si>
    <t>001203</t>
  </si>
  <si>
    <t>Airlife happimaski aikuisten pussilla ja 2,1 m letkulla, korkea happipitoisuus, sulkuventtiili, non-crush-malli</t>
  </si>
  <si>
    <t>happimaski säädettävä % aikuiset kirkas kertakäyttöinen</t>
  </si>
  <si>
    <t>302274</t>
  </si>
  <si>
    <t>S302274</t>
  </si>
  <si>
    <t>happimaski säädettävä % lapset kirkas kertakäyttöinen</t>
  </si>
  <si>
    <t>002478</t>
  </si>
  <si>
    <t>001268</t>
  </si>
  <si>
    <t>Airlife happimaski lasten pussilla ja 2,1 m letkulla, korkea happipitoisuus, sulkuventtiili, non-crush-malli</t>
  </si>
  <si>
    <t>1,05</t>
  </si>
  <si>
    <t>HAITARILETKU T-KAPPALEELLA RD1300-10</t>
  </si>
  <si>
    <t>RD1300-10, POT.KOHT.ELVYTYSLETKUSTO T-KAPPALEELLA</t>
  </si>
  <si>
    <t>3349040</t>
  </si>
  <si>
    <t>M1091335VS</t>
  </si>
  <si>
    <t>Neonataali t-kappale resuskitaatioletkusto ilman maskia, yhteensopiva myös Neopuff-laitteeseen</t>
  </si>
  <si>
    <t>11,00</t>
  </si>
  <si>
    <t>HAPPILETKU SALTER 10 M E2035-35</t>
  </si>
  <si>
    <t>3099320</t>
  </si>
  <si>
    <t>001305</t>
  </si>
  <si>
    <t>Happiletku Salter 10 m</t>
  </si>
  <si>
    <t>0,89</t>
  </si>
  <si>
    <t>HAPPILETKU SALTER 15 M E2050-50</t>
  </si>
  <si>
    <t>myös suurempia rullakokoja voi tarjota</t>
  </si>
  <si>
    <t>3348500</t>
  </si>
  <si>
    <t xml:space="preserve"> </t>
  </si>
  <si>
    <t>001306</t>
  </si>
  <si>
    <t>Happiletku Salter 15 m</t>
  </si>
  <si>
    <t>2,28</t>
  </si>
  <si>
    <t>happiviiksi letkulla aikuiset</t>
  </si>
  <si>
    <t>301514</t>
  </si>
  <si>
    <t>tehdaspuhdas,lateksiton</t>
  </si>
  <si>
    <t>1-2 toimittajaa; hinta 100%</t>
  </si>
  <si>
    <t>S301514</t>
  </si>
  <si>
    <t>002600</t>
  </si>
  <si>
    <t>Airlife happiviiksi 210 cm letkulla, aikuisten pehmustettu</t>
  </si>
  <si>
    <t>0,46</t>
  </si>
  <si>
    <t>happiviiksi letkulla lapset</t>
  </si>
  <si>
    <t>301754</t>
  </si>
  <si>
    <t>S301754</t>
  </si>
  <si>
    <t>002602</t>
  </si>
  <si>
    <t>Airlife happiviiksi 210 cm letkulla, lasten, pehmustettu.</t>
  </si>
  <si>
    <t>0,68</t>
  </si>
  <si>
    <t>happiviiksi letkulla vauvojen</t>
  </si>
  <si>
    <t>314343</t>
  </si>
  <si>
    <t>letkun pituus 2-2,5m,ihoystävällinen,flataatiton,tehdaspuhdas,lateksiton</t>
  </si>
  <si>
    <t>002611</t>
  </si>
  <si>
    <t>Airlife happiviiksi 210 cm letkulla, vauvojen, pehmustettu.</t>
  </si>
  <si>
    <t>0,95</t>
  </si>
  <si>
    <t>haitariletku muovi 22mm rullassa</t>
  </si>
  <si>
    <t xml:space="preserve">A </t>
  </si>
  <si>
    <t>310518</t>
  </si>
  <si>
    <t>sisähalkaisija 22 mm,rullassa,katkaisuväli 16-17 cm</t>
  </si>
  <si>
    <t>S310518</t>
  </si>
  <si>
    <t>M1036379</t>
  </si>
  <si>
    <t>Haitariletku rullassa 30 m, aikuisten, sisähalkaiisja 22 mm, katkaisuväli 0.15.</t>
  </si>
  <si>
    <t>9,00</t>
  </si>
  <si>
    <t>hengitysletkusto aikuiset muovi venytettävä</t>
  </si>
  <si>
    <t>017845</t>
  </si>
  <si>
    <t>haitariletkuston pituus 80-300 cm, sisään- ja uloshengitysletku y-yhdistäjällä, kulmakappale,letkujen päissä liittimet (22/25 mm),magneettiyhteensopiva</t>
  </si>
  <si>
    <t>A4VXXXXX</t>
  </si>
  <si>
    <t>Aikuisten venytettävä hengitysletkusto, KK, venytettynä 2,74 m, irroitettava kulmakappale kaasunäytteenottoportilla</t>
  </si>
  <si>
    <t>2,86</t>
  </si>
  <si>
    <t>hengitysletkusto aikuiset vedenkerääjällä kertakäyttöinen</t>
  </si>
  <si>
    <t>302468</t>
  </si>
  <si>
    <t>mukana hengityspussi, hengitysletkusto haitari venytettävä 3m + lisäletkun pituus 1,5 m,sisään ja uloshengitysletku,kiinteä y-yhdistäjä,neopreenipussi 2l</t>
  </si>
  <si>
    <t>3656190</t>
  </si>
  <si>
    <t>002582</t>
  </si>
  <si>
    <t>2066480-007</t>
  </si>
  <si>
    <t>Aikuisten hengitysletkusto, 2 letkuinen 2,4 m venytettynä, kääntyvä kulmakappale, kahdella vedenkerääjällä, venytettävä käsiventilaatioletku 2,4 m, 2 l:n hengityspussi</t>
  </si>
  <si>
    <t>Hong Kong</t>
  </si>
  <si>
    <t>7,50</t>
  </si>
  <si>
    <t>hengitysletkusto lapset muovi y-haaralla</t>
  </si>
  <si>
    <t>002534</t>
  </si>
  <si>
    <t>M1019544</t>
  </si>
  <si>
    <t>Lasten hengitysletkusto, 2-letkuinen, muovi, y-haaralla</t>
  </si>
  <si>
    <t>1,76</t>
  </si>
  <si>
    <t xml:space="preserve">hengitysletkusto lapset muovi pussilla </t>
  </si>
  <si>
    <t>002535</t>
  </si>
  <si>
    <t>hengitysletkusto vastasyntyneet / keskoset,CO2-portti,hengityksen kostuttaja potilaspäässä,bakteerivirussuodatin koneen poistopäässä,500 ml lateksiton ventilaatiopussi</t>
  </si>
  <si>
    <t xml:space="preserve">Neonataali hengitysletkustokitti: hengitysletku 10 mm 1,5 m, kaasunäytteenottoportti, 0,5 l pussi, filtteri, CO2 näyteletku 3m. </t>
  </si>
  <si>
    <t>7,75</t>
  </si>
  <si>
    <t>CO2 näyteletku 3m female-male liittimin</t>
  </si>
  <si>
    <t>310783</t>
  </si>
  <si>
    <t>402667-003</t>
  </si>
  <si>
    <t>CO2 näyteletku 3m female-male liittimillä</t>
  </si>
  <si>
    <t>EE</t>
  </si>
  <si>
    <t>0,71</t>
  </si>
  <si>
    <t>CO2 näyteletku 3m male-male liittimin</t>
  </si>
  <si>
    <t>303183</t>
  </si>
  <si>
    <t xml:space="preserve"> Dar näyteletku kaaasuanalyysiin 300 cm, läpimitta 1,2 x 2,5 mm, Male-Male luer loc yhdistäjä, steriili, ei sisällä luonnonkumilateksia</t>
  </si>
  <si>
    <t>73319-HEL</t>
  </si>
  <si>
    <t>CO2 näyteletku 3m male-male liittimillä</t>
  </si>
  <si>
    <t>HAITARILETKU ANESTESIA AFNXXXXX 348B</t>
  </si>
  <si>
    <t>AFNXXXXX, HAITARILETKU LIMB-O CIRCUIT (koaksaali)</t>
  </si>
  <si>
    <t>3086090</t>
  </si>
  <si>
    <t>AFNXXXXX</t>
  </si>
  <si>
    <t>Limbo yksiletkuinen hengitysletkusto 1,8 m kaasunäytteenottokulmalla</t>
  </si>
  <si>
    <t>4,20</t>
  </si>
  <si>
    <t>YHDISTÄJÄ HENGITYS SUORA MUOVI KK</t>
  </si>
  <si>
    <t>0002567</t>
  </si>
  <si>
    <t>yhdistäjä hengitys suora kertakäyttöinen, molemmissa päissä kiinteä, ei irrotettava yhdistäjä, koot sisämitat 22mm ja 15mm,steriili/tehdaspuhdas,yksittäispakattuna</t>
  </si>
  <si>
    <t>002567</t>
  </si>
  <si>
    <t>73385-HEL</t>
  </si>
  <si>
    <t>Kertakäyttöinen suora T-yhdistäjä, 22M/15F-15M</t>
  </si>
  <si>
    <t>0,5</t>
  </si>
  <si>
    <t>yhdistäjä hengitys haitariletku suora kertakäyttöinen</t>
  </si>
  <si>
    <t>002563</t>
  </si>
  <si>
    <t>haitarin venyvyys 15 cm saakka,haitariletku taivutettavissa eri muotoihin,molemmissa päissä kiinteä, ei irrotettava yhdistäjä, koot sisämitat 22mm ja 15mm,steriili/tehdaspuhdas,yksittäispakattuna</t>
  </si>
  <si>
    <t>3652550</t>
  </si>
  <si>
    <t>M1036378</t>
  </si>
  <si>
    <t>Memoflex haitarihengitysletkuston yhdistäjä, kertakäyttöinen, 4-13 cm.</t>
  </si>
  <si>
    <t>0,35</t>
  </si>
  <si>
    <t>YHDISTÄJÄ HENGITYS KULMA MUOVI KK</t>
  </si>
  <si>
    <t>002564</t>
  </si>
  <si>
    <t>S301265B</t>
  </si>
  <si>
    <t>73386-HEL</t>
  </si>
  <si>
    <t>Hengitysletkun yhdistäjä, kulma, kertakäyttöinen.</t>
  </si>
  <si>
    <t>0,90</t>
  </si>
  <si>
    <t>M1036385</t>
  </si>
  <si>
    <t>Hengityspussi kertakäyttöinen, 0,5 l</t>
  </si>
  <si>
    <t>1,90</t>
  </si>
  <si>
    <t>M1036386</t>
  </si>
  <si>
    <t>Hengityspussi kertakäyttöinen, 1,0 l</t>
  </si>
  <si>
    <t>M1036387</t>
  </si>
  <si>
    <t>Hengityspussi kertakäyttöinen, 2,0 l</t>
  </si>
  <si>
    <t>Hengityskostutin bakteeri / virus suodattimella suora aikuiset</t>
  </si>
  <si>
    <t>002591</t>
  </si>
  <si>
    <t>steriili/tehdaspuhdas,kertakäyttöinen,yksittäispakattuna, CO2-mittausmahdollisuus,luer lock,kosteuslämpövaihtimella,lateksiton,22/15 yhdistäjä,todistus suodatustehosta,joka oltava 99,99%</t>
  </si>
  <si>
    <t>S311080</t>
  </si>
  <si>
    <t>M1004132</t>
  </si>
  <si>
    <t>HMEF750 /S hengityskostutin suodattimella, aikuisten, suora, paino 17 g, kertavolyymi 120 - 750 ml, kuollut tila  34 ml, bakteerisuodatus 99,9999%, virussuodatus 99,998%, virtausvastus  0,9 cmH2O @ 30 L/min virtauksella, virtausvastus  2,2 cmH2O @ 60 L/min virtauksella, kostutus 32 mg H2O/L @ 250 ml  kertavolyymillä, kostutus 27 mg H2O/L @ 750 ml kertavolyymillä</t>
  </si>
  <si>
    <t>Hengityskostutin bakteeri / virus suodattimella kulma aikuiset</t>
  </si>
  <si>
    <t>017839</t>
  </si>
  <si>
    <t>steriili/ tehdaspuhdas,kertakäyttöinen,yksittäispakattuna, CO2-mittaus mahdollisuus,luer lock,kosteuslämpövaihtimella,lateksiton,22/15 yhdistäjä,todistus suodatustehosta, joka oltava 99,99%</t>
  </si>
  <si>
    <t>M1010538</t>
  </si>
  <si>
    <t>HMEF750 /S hengityskostutin suodattimella, aikuisten, kulma, paino 17 g, kertavolyymi 120 - 750 ml, kuollut tila 34 ml, bakteerisuodatus 99,9999%, virussuodatus  99,998%, virtausvastus 0,9 cmH2O @ 30 L/min virtauksella, virtausvastus 2,2 cmH2O @ 60 L/min virtauksella, kostutus 32 mg H2O/L @  250 ml kertavolyymillä, kostutus  27 mg H2O/L @ 750 ml kertavolyymillä</t>
  </si>
  <si>
    <t>0,50</t>
  </si>
  <si>
    <t>hengityskostutin bakteeri/virus suodattimella suora lapset</t>
  </si>
  <si>
    <t>314349</t>
  </si>
  <si>
    <t>steriili/tehdaspuhdas,kertakäyttöinen,yksittäispakattuna,lateksiton,kosteuslämpövaihtimella, 22/15 yhdistäjä,todistus suodatustehosta, joka oltava 99,99% Tidal volume 50-900</t>
  </si>
  <si>
    <t>S303342</t>
  </si>
  <si>
    <t>HMEF mini, suora hengityskostutin/suodatin lapsille, paino 14 g, kuollut tila 21 ml, kertavolyymi 60-500 ml.</t>
  </si>
  <si>
    <t>0,58</t>
  </si>
  <si>
    <t>hengityskostutin bakteeri/virus suodattimella kulma lapset</t>
  </si>
  <si>
    <t>314350</t>
  </si>
  <si>
    <t>steriili/tehdaspuhdas ,kertakäyttöinen,yksittäispakattuna,lateksiton,kosteuslämpövaihtimella, 22/15 yhdistäjä,todistus suodatustehosta, joka oltava 99,99%, Tidal volume 50-900</t>
  </si>
  <si>
    <t>S302557</t>
  </si>
  <si>
    <t>HMEF750 /S hengityskostutin suodattimella, kulma, paino 17 g, kertavolyymi 120 - 750 ml, kuollut tila 34 ml, bakteerisuodatus 99,9999%, virussuodatus  99,998%, virtausvastus 0,9 cmH2O @ 30 L/min virtauksella, virtausvastus 2,2 cmH2O @ 60 L/min virtauksella, kostutus 32 mg H2O/L @  250 ml kertavolyymillä, kostutus  27 mg H2O/L @ 750 ml kertavolyymillä</t>
  </si>
  <si>
    <t xml:space="preserve">bakteeri/virus suodatin suora </t>
  </si>
  <si>
    <t>18771</t>
  </si>
  <si>
    <r>
      <t xml:space="preserve"> steriili/tehdaspuhdas, lateksiton,</t>
    </r>
    <r>
      <rPr>
        <b/>
        <sz val="11"/>
        <color theme="1"/>
        <rFont val="Calibri"/>
        <family val="2"/>
        <scheme val="minor"/>
      </rPr>
      <t>1 luer lock liitin</t>
    </r>
    <r>
      <rPr>
        <sz val="11"/>
        <color theme="1"/>
        <rFont val="Calibri"/>
        <family val="2"/>
        <scheme val="minor"/>
      </rPr>
      <t>,yksittäispakattuna,22/15 yhdistäjä,todistus suodatustehosta, joka oltava 99,99%</t>
    </r>
  </si>
  <si>
    <t>Uni-Filter/S hengityssuodatin, suora, kaasunäytteenottoportilla, paino 16 g, kuollut tila 35 ml, kertavolyymi min. 120 ml, bakteerisuodatus 99,9999€, virussuodatus 99,999 %, virtausvastus 0,7 cmH2O @ 30 ml/l virtauksella</t>
  </si>
  <si>
    <t>18772</t>
  </si>
  <si>
    <t>steriili/tehdaspuhdas,lateksiton,yksittäispakattuna,22/15 yhdistäjä,todistus suodatustehosta, joka oltava 99,99%</t>
  </si>
  <si>
    <t>M1003346</t>
  </si>
  <si>
    <t>Uni-Filter Junior hengityssuodatin, suora, paino 16 g, kuollut tila 35 ml, kertavolyymi min 120 ml, bakteerisuodatus 99,99999 %, virussuodatus 99,999 %, virtausvastus 0,8 cmH2O @30 l/min virtauksella</t>
  </si>
  <si>
    <t>Edith Trach Hengityskostutin trakea aikuisten</t>
  </si>
  <si>
    <t>lääkesumutin maskilla aikuiset kertakäyttöinen</t>
  </si>
  <si>
    <t>016299</t>
  </si>
  <si>
    <t>NebEasy Nebulisaattori aikuisten maski</t>
  </si>
  <si>
    <t>yksittäispakattuna,letkun pituus 200-210 cm,lateksiton,kuminauha</t>
  </si>
  <si>
    <t>S312686</t>
  </si>
  <si>
    <t>002433</t>
  </si>
  <si>
    <t>Airlife Misty Mask 10 -lääkesumutin aikuisten, maski, letku 2,1 m, MMAD:1,6, jäännöstilavuus 0.92 g</t>
  </si>
  <si>
    <t>0,81</t>
  </si>
  <si>
    <t>lääkesumutin suukappaleella aikuiset kertakäyttöinen</t>
  </si>
  <si>
    <t>016300</t>
  </si>
  <si>
    <t>NebEasy Nebulisaattori T+yhd.+sk+ltk</t>
  </si>
  <si>
    <t>yksittäispakattuna,t-yhdistäjä,letkun pituus 200-210 cm,lateksiton</t>
  </si>
  <si>
    <t>S312844B</t>
  </si>
  <si>
    <t>002438</t>
  </si>
  <si>
    <t xml:space="preserve">Airlife Misty Max 10 -lääkesumutin, t-adaptori, suukappale ja letku. MMAD: 1,6, jäännöstilavuus: 0.92 g. </t>
  </si>
  <si>
    <t>lääkesumutin maskilla lapset kertakäyttöinen</t>
  </si>
  <si>
    <t>311832</t>
  </si>
  <si>
    <t>NebEasy Nebulisaattori lasten maski</t>
  </si>
  <si>
    <t>yksittäispakattuna,letkun pituus 200-210 cm,lateksiton, t-yhdistäjä  15/15, kuminauha</t>
  </si>
  <si>
    <t>S311832</t>
  </si>
  <si>
    <t>002444</t>
  </si>
  <si>
    <t>Airlife Misty Max 10 -lääkesumutin lasten, maski ja letku. MMAD:1,6. Jäännöstilavuus 0.92 g.</t>
  </si>
  <si>
    <t>0,91</t>
  </si>
  <si>
    <t>ConvaTec Oy</t>
  </si>
  <si>
    <t>93-102MM</t>
  </si>
  <si>
    <t>Happimaski, aikuisten,No-Crush™ -letku 2,1m, Fits-all™ -liitin, DEHP-/ Phthaatti- /Latex-/vapaa</t>
  </si>
  <si>
    <t xml:space="preserve">93-222MM </t>
  </si>
  <si>
    <t>Happimaski, lasten,No-Crush™ -letku 2,1m, Fits-all™ -liitin, DEHP-/ Phthaatti- /Latex-/vapaa</t>
  </si>
  <si>
    <t>93-104MM</t>
  </si>
  <si>
    <t xml:space="preserve">Happimaski pussilla, aikuisten,No-Crush™ -letku 2,1m, Fits-all™ -liitin, DEHP-/ Phthaatti- /Latex-/vapaa  </t>
  </si>
  <si>
    <t>happimaski letkulla kiinteä 24% aikuiset</t>
  </si>
  <si>
    <t>002485</t>
  </si>
  <si>
    <t>93-120MMEU</t>
  </si>
  <si>
    <t>Venturimaski, aikuisten 24%, sisältää kaikki venturit 24%-60%, No-Crush™ -letku 2,1m, Fits-all™ -liitin, maskin liittimen 360astetta, DEHP-/ Phthaatti- /Latex-/vapaa</t>
  </si>
  <si>
    <t>happimaski letkulla kiinteä 28% aikuiset</t>
  </si>
  <si>
    <t>002486</t>
  </si>
  <si>
    <t>128MMUK-MT</t>
  </si>
  <si>
    <t>Venturimaski 28%, No-Crush™ -letku 2,1m, Fits-all™ -liitin, maskin liittimen 360astetta, DEHP-/ Phthaatti- /Latex-/vapaa</t>
  </si>
  <si>
    <t>UK</t>
  </si>
  <si>
    <t>happimaski letkulla kiinteä 31% aikuiset</t>
  </si>
  <si>
    <t>002487</t>
  </si>
  <si>
    <t>Venturimaski aikuisten 31%, sisältää kaikki venturit 24%-60%, No-Crush™ -letku 2,1m, Fits-all™ -liitin, maskin liittimen 360astetta, DEHP-/ Phthaatti- /Latex-/vapaa</t>
  </si>
  <si>
    <t>happimaski letkulla kiinteä 35% aikuiset</t>
  </si>
  <si>
    <t>002488</t>
  </si>
  <si>
    <t>002482</t>
  </si>
  <si>
    <t>135MMUK-MT</t>
  </si>
  <si>
    <t>Venturimaski 35%, No-Crush™ -letku 2,1m, Fits-all™ -liitin, maskin liittimen 360astetta, DEHP-/ Phthaatti- /Latex-/vapaa</t>
  </si>
  <si>
    <t>happimaski letkulla kiinteä 40% aikuiset</t>
  </si>
  <si>
    <t>002489</t>
  </si>
  <si>
    <t>140MMUK-MT</t>
  </si>
  <si>
    <t>Venturimaski 40%, No-Crush™ -letku 2,1m, Fits-all™ -liitin, maskin liittimen 360astetta, DEHP-/ Phthaatti- /Latex-/vapaa</t>
  </si>
  <si>
    <t>happimaski letkulla kiinteä 60% aikuiset</t>
  </si>
  <si>
    <t>002491</t>
  </si>
  <si>
    <t>160MMUK-MT</t>
  </si>
  <si>
    <t>Venturimaski 60%, No-Crush™ -letku 2,1m, Fits-all™ -liitin, maskin liittimen 360astetta, DEHP-/ Phthaatti- /Latex-/vapaa</t>
  </si>
  <si>
    <t xml:space="preserve">happimaski letkulla kiinteä 24% lapset </t>
  </si>
  <si>
    <t>002492</t>
  </si>
  <si>
    <t>93-227MMEU</t>
  </si>
  <si>
    <t>Venturimaski, lasten 24%, sisältää kaikki venturit 24%-60%, No-Crush™ -letku 2,1m, Fits-all™ -liitin, maskin liittimen 360astetta, DEHP-/ Phthaatti- /Latex-/vapaa</t>
  </si>
  <si>
    <t>happimaski letkulla kiinteä 28% lapset kertakäyttöinen</t>
  </si>
  <si>
    <t>002493</t>
  </si>
  <si>
    <t>Venturimaski, lasten 28%, sisältää kaikki venturit 24%-60%, No-Crush™ -letku 2,1m, Fits-all™ -liitin, maskin liittimen 360astetta, DEHP-/ Phthaatti- /Latex-/vapaa</t>
  </si>
  <si>
    <t>happimask letkulla kiinteä 35% lapset kertakäyttöinen</t>
  </si>
  <si>
    <t>002494</t>
  </si>
  <si>
    <t>Venturimaski, lasten 35%, sisältää kaikki venturit 24%-60%, No-Crush™ -letku 2,1m, Fits-all™ -liitin, maskin liittimen 360astetta, DEHP-/ Phthaatti- /Latex-/vapaa</t>
  </si>
  <si>
    <t>happimaski letkulla kiinteä 40% lapset kertakäyttöinen</t>
  </si>
  <si>
    <t>002495</t>
  </si>
  <si>
    <t>Venturimaski, lasten 40%, sisältää kaikki venturit 24%-60%, No-Crush™ -letku 2,1m, Fits-all™ -liitin, maskin liittimen 360astetta, DEHP-/ Phthaatti- /Latex-/vapaa</t>
  </si>
  <si>
    <t>happimaski letkulla kiinteä 60% lapset kertakäyttöinen</t>
  </si>
  <si>
    <t>002496</t>
  </si>
  <si>
    <t>Venturimaski, lasten 60%, sisältää kaikki venturit 24%-60%, No-Crush™ -letku 2,1m, Fits-all™ -liitin, maskin liittimen 360astetta, DEHP-/ Phthaatti- /Latex-/vapaa</t>
  </si>
  <si>
    <t>93-120AMM</t>
  </si>
  <si>
    <t>Venturimaski, aikuisten säädettävä 24-50%, No-Crush™ -letku 2,1m, Fits-all™ -liitin, maskin liittimen 360astetta, DEHP-/ Phthaatti- /Latex-/vapaa</t>
  </si>
  <si>
    <t>93-227AMM</t>
  </si>
  <si>
    <t>Venturimaski, lasten säädettävä 24%-50%, No-Crush™ -letku 2,1m, Fits-all™ -liitin, maskin liittimen 360astetta, DEHP-/ Phthaatti- /Latex-/vapaa</t>
  </si>
  <si>
    <t>HAPPIMASKIN VENTURI24% AIKUISET</t>
  </si>
  <si>
    <t>002498</t>
  </si>
  <si>
    <t>90-120MMEU</t>
  </si>
  <si>
    <t>Happimaski + venturit 24%-60%, No-Crush™ -letku 2,1m, Fits-all™ -liitin, maskin liittimen 360astetta, DEHP-/ Phthaatti- /Latex-/vapaa</t>
  </si>
  <si>
    <t xml:space="preserve">HAPPIMASKIN VENTURI28% AIKUISET </t>
  </si>
  <si>
    <t>002499</t>
  </si>
  <si>
    <t>1003MMEU</t>
  </si>
  <si>
    <t>Happimaskin venturi 28%</t>
  </si>
  <si>
    <t>HAPPIMASKIN VENTURI35% AIKUISET</t>
  </si>
  <si>
    <t>002500</t>
  </si>
  <si>
    <t>1005MMEU</t>
  </si>
  <si>
    <t>Happimaskin venturi 35%</t>
  </si>
  <si>
    <t>HAPPIMASKIN VENTURI40% AIKUISET</t>
  </si>
  <si>
    <t>002501</t>
  </si>
  <si>
    <t>1006MMEU</t>
  </si>
  <si>
    <t>Happimaskin venturi 40%</t>
  </si>
  <si>
    <t>HAPPIMASKIN VENTURI60% AIKUISET</t>
  </si>
  <si>
    <t>002502</t>
  </si>
  <si>
    <t>3393310</t>
  </si>
  <si>
    <t>1009MMEU</t>
  </si>
  <si>
    <t>Happimaskin venturi 60%</t>
  </si>
  <si>
    <t>HAPPIMASKIN VENTURI 28-90% RT008</t>
  </si>
  <si>
    <t>RT008, HAPPIPITOISUUDEN SÄÄDIN 22MM NAARASLIITIN</t>
  </si>
  <si>
    <t>3244800</t>
  </si>
  <si>
    <t>happiletku suora muovi 5/7 mm</t>
  </si>
  <si>
    <t>303216</t>
  </si>
  <si>
    <t>hinta 100%</t>
  </si>
  <si>
    <t>93-430MM</t>
  </si>
  <si>
    <t>Happiletku ilman liittimiä, 30m, ID 4.75mm, OD 7.14mm</t>
  </si>
  <si>
    <t>93-414MM</t>
  </si>
  <si>
    <t>Happiletku ilman liittimiä, 10m, ID 4.75mm, OD 7.14mm, DEHP-/ Phthaatti- /Latex-/vapaa</t>
  </si>
  <si>
    <t>Happiletku ilman liittimiä, 30m, ID 4.75mm, OD 7.14mm, DEHP-/ Phthaatti- /Latex-/vapaa</t>
  </si>
  <si>
    <t>happiviiksi CO2-mittauksella aikuiset (male + female)</t>
  </si>
  <si>
    <t>002505</t>
  </si>
  <si>
    <t>93-369MM</t>
  </si>
  <si>
    <t>MAC-Safe™ -happiviiksi etCO2-mittauksella, aikuiset, taivutettu, LUER (female/ Male 93-368), DEHP-/ Phthaatti- /Latex-/vapaa</t>
  </si>
  <si>
    <t>93-312MM</t>
  </si>
  <si>
    <t>Happiviiksi suora, aikuiset, No-Crush™ -letku 2,1m, Fits-all™ -liitin, DEHP-/ Phthaatti- /Latex-/vapaa</t>
  </si>
  <si>
    <t>93-332MM</t>
  </si>
  <si>
    <t>Happiviiksi suora, lapset, No-Crush™ -letku 2,1m, Fits-all™ -liitin, DEHP-/ Phthaatti- /Latex-/vapaa</t>
  </si>
  <si>
    <t>93-337MM</t>
  </si>
  <si>
    <t>Happiviiksi suora, vauvat, No-Crush™ -letku 2,1m, Fits-all™ -liitin, DEHP-/ Phthaatti- /Latex-/vapaa</t>
  </si>
  <si>
    <t>93-600MM</t>
  </si>
  <si>
    <t>Aerosoliletku, 30.5m, katkaisuväli 15cm,  DEHP-/ Phthaatti- /Latex-/vapaa</t>
  </si>
  <si>
    <t>93-898MM</t>
  </si>
  <si>
    <t>CO2 Näytteenottoletku, ID 1.27/OD3.33, LUER female/male, DEHP-/ Phthaatti- /Latex-/vapaa</t>
  </si>
  <si>
    <t>93-892MM</t>
  </si>
  <si>
    <t>CO2 Näytteenottoletku, ID 1.27/OD3.33, LUER male/male, DEHP-/ Phthaatti- /Latex-/vapaa</t>
  </si>
  <si>
    <t>93-864MM</t>
  </si>
  <si>
    <t>Hengityskostutin bakteeri-virussuodattimella,  DEHP-/ Phthaatti- /Latex-/vapaa</t>
  </si>
  <si>
    <t>93-764MM</t>
  </si>
  <si>
    <t>Bakteeri-virussuodatin, suora, DEHP-/ Phthaatti- /Latex-/vapaa</t>
  </si>
  <si>
    <t>93-772MM</t>
  </si>
  <si>
    <t>Opti-Mist™ Plus Nebulizer, Maski kuminauhalla,  No-Crush™ -letku 2,1m, Fits-all™ -liitin, DEHP-/ Phthaatti- /Latex-/vapaa</t>
  </si>
  <si>
    <t>93-771MM</t>
  </si>
  <si>
    <t>Opti-Mist™ Plus Nebulizer, Suukappaleella,  No-Crush™ -letku 2,1m, Fits-all™ -liitin, DEHP-/ Phthaatti- /Latex-/vapaa</t>
  </si>
  <si>
    <t>93-773MM</t>
  </si>
  <si>
    <t>lääkesumutin suukappale aik.+intub.liitin</t>
  </si>
  <si>
    <t>19044</t>
  </si>
  <si>
    <t xml:space="preserve"> 22/15 -liitin, kertakäyttöinen, yksittäispakattu, lateksiton</t>
  </si>
  <si>
    <t>311831</t>
  </si>
  <si>
    <t>Nasal cpap-setti II / vastasyntyneet ja keskoset</t>
  </si>
  <si>
    <t>Nasal cpap letkusto ja kostutinkammiosetti, keskosille ja vastasyntyneille, letkusto ei saa kerätä kosteutta, yhteensoveltuva yleisimpien kostuttajien kanssa (MR 730, MR 850 ),   helposti hävitettävä käytön jälkeen, tehdaspuhdas,lateksiton,kertakäyttöinen/potilaskohtainen</t>
  </si>
  <si>
    <t>Fisher &amp; Paykel</t>
  </si>
  <si>
    <t>RT324</t>
  </si>
  <si>
    <t>Lasten jatkuva virtauksinen CPAP letkusto Kammiolla</t>
  </si>
  <si>
    <t>Uusi Seelanti</t>
  </si>
  <si>
    <t>cpap-setti OpTa tehohoito</t>
  </si>
  <si>
    <t>002467</t>
  </si>
  <si>
    <t xml:space="preserve">Cpap-setti OpTa tehohoito / pakottavat vaatimukset: 
-kostuttavat ja lämmitettävät letkut
-kaasunmittausmahdollisuus
- cpap- venttiilin avautumispaine 5 ja7,5 cm H2O tai säädettävä venttiili 5-20 cm H2O
- haitariletku 1,60-2,0 m, päissä sovittimet (22mmF) 
- T-liitin tulee olla liitettävissä intubaatiotuubiin, trakeostomiakanyyliin ja maskiin.  Liitin 22mmM(15mmF)
- haitariletku 0,7m, jonka päissä sovittimet (22mmF), Fisher Paykel kostuttimiin sopiva letku ja turvaventtiili  
- lämpökostutin, jonka sovittava yhteen Fisher&amp;Paykel  MR850 kanssa.
- CPAP- setin on sovittava yhteen Whisperflow- virtausgeneraattorin kanssa 
- mahdollisuus muuntaa CPAP- laitteisto kuljetus -CPAP:ksi nopeasti (osien oltava irrotettavissa toisistaan, ei siis liimattuna/valettuna)
</t>
  </si>
  <si>
    <t>RT301</t>
  </si>
  <si>
    <t>Potilaskohtainen Lämmitetty CPAP setti (x10)</t>
  </si>
  <si>
    <t>Nasal cpap generaattori NIV-NAVA hoitoon,  keskoset ja vastasyntyneet</t>
  </si>
  <si>
    <t>kiinnitys pehmeästä ja ihoystävällisestä materiaalista, mukana tarvittavat liittimet/osat letkustoon liittämiseksi</t>
  </si>
  <si>
    <t>BC190-05</t>
  </si>
  <si>
    <t>Universaali käyttöliittymä kiinnike CPAP - 50mm (X5)</t>
  </si>
  <si>
    <t>BC191-05</t>
  </si>
  <si>
    <t>Universaali käyttöliittymä kiinnike CPAP - 70mm (X5)</t>
  </si>
  <si>
    <t>BC192-05</t>
  </si>
  <si>
    <t>Universaali käyttöliittymä kiinnike CPAP - 100mm (X5)</t>
  </si>
  <si>
    <t>Nasalcpap-nenäkappaleet NIV-NAVA hoitoon, keskoset ja vastasyntyneet</t>
  </si>
  <si>
    <t>koot S - XL , XS jos on valikoimissa</t>
  </si>
  <si>
    <t>BC3020-10</t>
  </si>
  <si>
    <t xml:space="preserve">Nasaali prongi koko 3020   </t>
  </si>
  <si>
    <t>BC3520-10</t>
  </si>
  <si>
    <t xml:space="preserve">Nasaali prongi koko 3520   </t>
  </si>
  <si>
    <t>BC4030-10</t>
  </si>
  <si>
    <t xml:space="preserve">Nasaali prongi koko 4030   </t>
  </si>
  <si>
    <t>BC4540-10</t>
  </si>
  <si>
    <t xml:space="preserve">Nasaali prongi koko 4540   </t>
  </si>
  <si>
    <t>BC5040-10</t>
  </si>
  <si>
    <t xml:space="preserve">Nasaali prongi koko 5040  </t>
  </si>
  <si>
    <t>BC5050-10</t>
  </si>
  <si>
    <t xml:space="preserve">Nasaali prongi koko 5050  </t>
  </si>
  <si>
    <t>BC5550-10</t>
  </si>
  <si>
    <t xml:space="preserve">Nasaali prongi koko 5550  </t>
  </si>
  <si>
    <t>BC5560-10</t>
  </si>
  <si>
    <t xml:space="preserve">Nasaali prongi koko 5560  </t>
  </si>
  <si>
    <t>BC6060-10</t>
  </si>
  <si>
    <t xml:space="preserve">Nasaali prongi koko 6060  </t>
  </si>
  <si>
    <t>BC6070-10</t>
  </si>
  <si>
    <t xml:space="preserve">Nasaali prongi koko 6070  </t>
  </si>
  <si>
    <t>BC6570-10</t>
  </si>
  <si>
    <t xml:space="preserve">Nasaali prongi koko 6570  </t>
  </si>
  <si>
    <t>Nasalcpap-maski NIV-NAVA hoitoon ,keskoset ja vastasyntyneet</t>
  </si>
  <si>
    <t>BC800-10</t>
  </si>
  <si>
    <t>Nasal CPAP Mask interface, fits with BBCPAP nasal tubing - Small size (x10)</t>
  </si>
  <si>
    <t>BC801-10</t>
  </si>
  <si>
    <t>Nasal CPAP Mask interface, fits with BBCPAP nasal tubing - Medium size (x10)</t>
  </si>
  <si>
    <t>BC802-10</t>
  </si>
  <si>
    <t>Nasal CPAP Mask interface, fits with BBCPAP nasal tubing - Large size (x10)</t>
  </si>
  <si>
    <t>BC803-10</t>
  </si>
  <si>
    <t>Nasal CPAP Mask interface, fits with BBCPAP nasal tubing - XLarge size (x10)</t>
  </si>
  <si>
    <t>Nasalcpap-myssy NIV-NAVA hoitoon / pääpanta keskoset ja vastasyntyneet</t>
  </si>
  <si>
    <t>sis. Tarvittavat kiinnitysnauhat/tarvikkeet , ihoystävällinen,hiostamaton materiaali</t>
  </si>
  <si>
    <t>BC300-05</t>
  </si>
  <si>
    <t xml:space="preserve">Infant Bonnet  17-22cm   </t>
  </si>
  <si>
    <t>BC303-05</t>
  </si>
  <si>
    <t xml:space="preserve">Infant Bonnet  22-25cm     </t>
  </si>
  <si>
    <t>BC306-05</t>
  </si>
  <si>
    <t xml:space="preserve">Infant Bonnet  25-29cm     </t>
  </si>
  <si>
    <t>BC309-05</t>
  </si>
  <si>
    <t xml:space="preserve">Infant Bonnet  29-36cm     </t>
  </si>
  <si>
    <t>BC325-05</t>
  </si>
  <si>
    <t>BC328-05</t>
  </si>
  <si>
    <t xml:space="preserve">Infant Bonnet 35-40cm </t>
  </si>
  <si>
    <t>BC331-05</t>
  </si>
  <si>
    <t>Infant Bonnet  40-45cm</t>
  </si>
  <si>
    <t>Nasal cpap kiinnitysnauhat NIV -NAVA hoitoon , keskoset ja vastasyntyneet</t>
  </si>
  <si>
    <t>BC351-10</t>
  </si>
  <si>
    <t>Chin Straps 20-26cm (x10)</t>
  </si>
  <si>
    <t>BC353-10</t>
  </si>
  <si>
    <t>Chin Straps 26-32cm (x10)</t>
  </si>
  <si>
    <t>BC355-10</t>
  </si>
  <si>
    <t>Chin Straps 32-38cm (x10)</t>
  </si>
  <si>
    <t>BC357-10</t>
  </si>
  <si>
    <t>Chin Straps 38-44cm (x10)</t>
  </si>
  <si>
    <t>RD1300-10</t>
  </si>
  <si>
    <t>Potilaskohtainen T-kappale elvytysletkusto, säädettävä PEEP, imu- ja Surfactantti ann. aukolla (x10)</t>
  </si>
  <si>
    <t>cpap-nenä-suumaski otsatuellinen kertakäyttöinen aikuiset/lapset</t>
  </si>
  <si>
    <r>
      <t xml:space="preserve">sovelluttava cpap- ja niv-hoitoon respiraattorilla sekä sovelluttava seinäcpap-hoitoon = seinä CPAP -generaattori, kokovaihtoehtoja löydyttävä vähintään 3 kpl (esim. S / M / L), pyörivä kulmakappale (360 astetta), vakioliitäntä hengitysletkuihin 22/15 mm, kasvotyynyjen materiaali lateksiton silikoni ja / tai geeli, </t>
    </r>
    <r>
      <rPr>
        <sz val="11"/>
        <color theme="1"/>
        <rFont val="Calibri"/>
        <family val="2"/>
        <scheme val="minor"/>
      </rPr>
      <t xml:space="preserve">ilman poistoiImaventtiiliä = rakoventtiiliä, turvaventtiili, kiinnitysremmit mukana, kiinnitysremmit säädettävissä, kiinnitys maskiin pikalukituksella, yksittäispakattuna, </t>
    </r>
    <r>
      <rPr>
        <sz val="11"/>
        <color theme="1"/>
        <rFont val="Calibri"/>
        <family val="2"/>
        <scheme val="minor"/>
      </rPr>
      <t>hiilidioksidimittausmahdollisuus, tehdaspuhdas</t>
    </r>
  </si>
  <si>
    <t>RT041S</t>
  </si>
  <si>
    <t>Potilaskohtainen kokokasvo maski, suljettu, koko Small (x10)</t>
  </si>
  <si>
    <t>RT041M</t>
  </si>
  <si>
    <t>Potilaskohtainen kokokasvo maski, suljettu, koko Medium (x10)</t>
  </si>
  <si>
    <t>RT041L</t>
  </si>
  <si>
    <t>Potilaskohtainen kokokasvo maski, suljettu, koko Large (x10)</t>
  </si>
  <si>
    <t>cpap-nenä-suumaski otsatuellinen monikäyttöinen aikuiset/lapset</t>
  </si>
  <si>
    <t>sovelluttava uniapnealaitehoitoon ja kaksoispaineventilaattorihoitoon, kokovaihtoehtoja löydyttävä vähintään 3 kpl (esim. S / M / L), pyörivä kulmakappale (360 astetta), vakioliitäntä hengitysletkuihin 22/15 mm, kasvotyynyjen materiaali lateksiton silikoni ja / tai geeli, maskiosa irrotettavissa rungosta, poistoilmaventtiili, turvaventtiili, kiinnitysremmit mukana, kiinnitysremmit säädettävissä, kiinnitys maskiin pikalukituksella, yksittäispakattuna, kiinnitysremmejä oltava tilattavissa irto-osina erikseen (hinnasto osista tarjouksen liitteenä)</t>
  </si>
  <si>
    <t>Fisher &amp; Paykel Healthcare</t>
  </si>
  <si>
    <t>400475, 400476, 400477</t>
  </si>
  <si>
    <t>Simplus nenä-suumaski</t>
  </si>
  <si>
    <t>400475, 400476,400477</t>
  </si>
  <si>
    <t>Uusi-Seelanti</t>
  </si>
  <si>
    <t>HC431U</t>
  </si>
  <si>
    <t>FlexiFit nenä-suumaski, kolmella silikonilla, S, M ja L</t>
  </si>
  <si>
    <t>cpap-nenämaski  monikäyttöinen aikuiset/lapset</t>
  </si>
  <si>
    <t>017828</t>
  </si>
  <si>
    <t>sovelluttava uniapnealaitehoitoon ja kaksoispaineventilaattorihoitoon, kokovaihtoehtoja löydyttävä vähintään 3 kpl (esim. S / M / L), pyörivä kulmakappale (360 astetta), vakioliitäntä hengitysletkuihin 22/15 mm, kasvotyynyjen materiaali lateksiton silikoni ja / tai geeli, maskiosa irrotettavissa rungosta, poistoilmaventtiili, kiinnitysremmit mukana, kiinnitysremmit säädettävissä, kiinnitys maskiin pikalukituksella, yksittäispakattuna, kiinnitysremmejä oltava tilattavissa irto-osina erikseen (hinnasto osista tarjouksen liitteenä)</t>
  </si>
  <si>
    <t>ESN2SU, ESN2MU, ESN2LU</t>
  </si>
  <si>
    <t>Eson2 nenämaski</t>
  </si>
  <si>
    <t>400449, 400450, 400451</t>
  </si>
  <si>
    <t>Eson nenämaski</t>
  </si>
  <si>
    <t>400439U, 400440U, 400441U</t>
  </si>
  <si>
    <t>Zest nenämaski</t>
  </si>
  <si>
    <t>cpap-sierainmaski monikäyttöinen aikuiset/lapset</t>
  </si>
  <si>
    <t>sovelluttava uniapnealaitehoitoon ja kaksoispaineventilaattorihoitoon, kokovaihtoehtoja löydyttävä vähintään 3 kpl (esim. S / M / L), pyörivä kulmakappale (360 astetta), vakioliitäntä hengitysletkuihin 22/15 mm, kasvotyynyjen materiaali lateksiton silikoni ja / tai geeli, poistoilmaventtiili, kiinnitysremmit mukana, kiinnitysremmit säädettävissä, yksittäispakattuna, kiinnitysremmejä oltava tilattavissa irto-osina erikseen (hinnasto osista tarjouksen liitteenä)</t>
  </si>
  <si>
    <t>HC482U</t>
  </si>
  <si>
    <t>Opus sierainmaski</t>
  </si>
  <si>
    <t>hengitysletkusto lapset lämmitettävä</t>
  </si>
  <si>
    <t>325089</t>
  </si>
  <si>
    <t>letkuston pituus 150- 160 cm,sisään-ja uloshengitysletku irroitettavalla y-yhdistäjällä (y-yhdistäjä vapaasti kiertyvä), sisään-ja uloshengitysletkuston pitää olla lämmitettävä,uloshengitysletku "hengittävä " kosteutta läpäisevä, tulee soveltua HFV ja NIV-NAVA sekä typpihoitoon,hiilidioksidiportti,virtausnopeus 0.3-4 l min,yhteensopivuus servo-i ja babylog -respiraattoreiden kanssa.</t>
  </si>
  <si>
    <t>RT265</t>
  </si>
  <si>
    <t>Lämmitetty kaksoiletkusto Neonatal "Evaqua 2" - jossa MR290 kammio - pituus 1,50m - suositeltava virtaus &gt;4L/min (x10)</t>
  </si>
  <si>
    <t>Uusi Seelanti / Meksiko</t>
  </si>
  <si>
    <t>RT021</t>
  </si>
  <si>
    <t>Yhdistäjä peep säästäjällä</t>
  </si>
  <si>
    <t>kostuttajan kammio automaattitäyttöinen</t>
  </si>
  <si>
    <t>325067</t>
  </si>
  <si>
    <t xml:space="preserve"> sisältää täyttöletkun,sisään-ja uloshengitysletkuston paikka valittavissa</t>
  </si>
  <si>
    <t xml:space="preserve">hintalista - otetaan samalta toimittajalta kuin letkusto </t>
  </si>
  <si>
    <t>MR290V</t>
  </si>
  <si>
    <t>Kostutuskammio - Auto-Feed - Adult/Neonatal/Paed</t>
  </si>
  <si>
    <t>suodatin</t>
  </si>
  <si>
    <t>Spiran suodatin ref RT019</t>
  </si>
  <si>
    <t>RT019</t>
  </si>
  <si>
    <t>Inspiratory / Expiratory suodatin (x20)</t>
  </si>
  <si>
    <t>happiletku kupla muovi 3-7 mm</t>
  </si>
  <si>
    <t>311829</t>
  </si>
  <si>
    <t>Fluorplast Oy</t>
  </si>
  <si>
    <t>Happiletku kupla 3-7mm Mediman 100m/rl</t>
  </si>
  <si>
    <t>Suomi</t>
  </si>
  <si>
    <t>happiletku kupla muovi 7 - 11 mm</t>
  </si>
  <si>
    <t>311828</t>
  </si>
  <si>
    <t>S303210B</t>
  </si>
  <si>
    <t>Happiletku kupla 7-11mm Mediman 50m/rl</t>
  </si>
  <si>
    <t>Happiletku suora 5/7mm Mediman 100m/rl</t>
  </si>
  <si>
    <t>HAPPILETKU KUPLA IMU 5,5/11 MM</t>
  </si>
  <si>
    <t>9345, HAPPILETKU KUPLA 5,5/11 MM</t>
  </si>
  <si>
    <t>Happiletku kupla5,5mm Mediman 100m/rl</t>
  </si>
  <si>
    <t>9453F/M</t>
  </si>
  <si>
    <t>Laerdal</t>
  </si>
  <si>
    <t>Laerdal Disposable PEEP Valve ( 5-20cmH2O )</t>
  </si>
  <si>
    <t>Norja</t>
  </si>
  <si>
    <t>The BAG II Resuscitator Adult W/mask#5</t>
  </si>
  <si>
    <t>The BAG II Resuscitator Child w/mask#3</t>
  </si>
  <si>
    <t>The BAG II Resusucitator Infant w/mask#1</t>
  </si>
  <si>
    <t>LSR Adult Basic wo/Mask in Carton (Nordic)</t>
  </si>
  <si>
    <t>LSR Paediatric Basic wo/Mask in Carton ( Nordic)</t>
  </si>
  <si>
    <t>LSR Preterm Basic wo/Mask in Carton ( Nordic)</t>
  </si>
  <si>
    <t>Medidyne Oy</t>
  </si>
  <si>
    <t>20 kpl</t>
  </si>
  <si>
    <t>1 ltk=20 kpl</t>
  </si>
  <si>
    <t>Miniflow generaattori</t>
  </si>
  <si>
    <t>Saksa</t>
  </si>
  <si>
    <t>10 kpl</t>
  </si>
  <si>
    <t>1 ltk=10 kpl</t>
  </si>
  <si>
    <t>1200-01</t>
  </si>
  <si>
    <t>Nasal prong micro</t>
  </si>
  <si>
    <t>1200-21</t>
  </si>
  <si>
    <t>Nasal prong small</t>
  </si>
  <si>
    <t>1200-02</t>
  </si>
  <si>
    <t>Nasal prong medium</t>
  </si>
  <si>
    <t>1200-32</t>
  </si>
  <si>
    <t>Nasal prong medium wide</t>
  </si>
  <si>
    <t>1200-22</t>
  </si>
  <si>
    <t>Nasal prong large</t>
  </si>
  <si>
    <t>1200-33</t>
  </si>
  <si>
    <t>Nasal prong large wide</t>
  </si>
  <si>
    <t>1200-03</t>
  </si>
  <si>
    <t>Nasal prong xlarge</t>
  </si>
  <si>
    <t>1200-04</t>
  </si>
  <si>
    <t>Mask small</t>
  </si>
  <si>
    <t>1200-05</t>
  </si>
  <si>
    <t>Mask medium</t>
  </si>
  <si>
    <t>1200-06</t>
  </si>
  <si>
    <t>Mask large</t>
  </si>
  <si>
    <t>5 kpl</t>
  </si>
  <si>
    <t>1 ltk=5 kpl</t>
  </si>
  <si>
    <t>1200-07</t>
  </si>
  <si>
    <t>Mask xlarge</t>
  </si>
  <si>
    <t>1213-10</t>
  </si>
  <si>
    <t>Bonnet/Myssy xxsmall</t>
  </si>
  <si>
    <t>1214-10</t>
  </si>
  <si>
    <t>Bonnet/Myssy xsmall</t>
  </si>
  <si>
    <t>1215-10</t>
  </si>
  <si>
    <t>Bonnet/Myssy small</t>
  </si>
  <si>
    <t>1216-10</t>
  </si>
  <si>
    <t>Bonnet/Myssy medium</t>
  </si>
  <si>
    <t>1217-10</t>
  </si>
  <si>
    <t>Bonnet/Myssy large</t>
  </si>
  <si>
    <t>1218-10</t>
  </si>
  <si>
    <t>Bonnet/Myssy xlarge</t>
  </si>
  <si>
    <t>1219-10</t>
  </si>
  <si>
    <t>Bonnet/Myssy xxlarge</t>
  </si>
  <si>
    <t>1220-10</t>
  </si>
  <si>
    <t>Bonnet/Myssy xxxlarge</t>
  </si>
  <si>
    <t>1212-13</t>
  </si>
  <si>
    <t>Strips for bonnets, kiinnitysnauhat 13 cm</t>
  </si>
  <si>
    <t>1212-15</t>
  </si>
  <si>
    <t>Strips for bonnets, kiinnitysnauhat 15 cm</t>
  </si>
  <si>
    <t>1212-18</t>
  </si>
  <si>
    <t>Strips for bonnets, kiinnitysnauhat 18 cm</t>
  </si>
  <si>
    <t>1212-20</t>
  </si>
  <si>
    <t>Strips for bonnets, kiinnitysnauhat 20 cm</t>
  </si>
  <si>
    <t>Hamilton NIV maski turvaventtiilillä, koko S</t>
  </si>
  <si>
    <t>Hamilton NIV maski turvaventtiilillä, koko M</t>
  </si>
  <si>
    <t>Hamilton NIV maski turvaventtiilillä, koko L</t>
  </si>
  <si>
    <t>NIV-HOITO MASKI</t>
  </si>
  <si>
    <t>Maski small</t>
  </si>
  <si>
    <t>Maski medium</t>
  </si>
  <si>
    <t>Maski large</t>
  </si>
  <si>
    <t>Maski xlarge</t>
  </si>
  <si>
    <t>NIV-HOITO NENÄKAPPALE</t>
  </si>
  <si>
    <t>NIV-HOITO MYSSY</t>
  </si>
  <si>
    <t>Mediplast Fenno Oy</t>
  </si>
  <si>
    <t>Happimaski aikuisille, sis. letkun 2 m</t>
  </si>
  <si>
    <t>Taiwan</t>
  </si>
  <si>
    <t>Happimaski lapsille, sis. letkun 2 m</t>
  </si>
  <si>
    <t xml:space="preserve">Happimaski varaajapussilla, aikuisten, sis. letkun 2 m </t>
  </si>
  <si>
    <t>Mediplast Fenno</t>
  </si>
  <si>
    <t>6099970-1</t>
  </si>
  <si>
    <t xml:space="preserve">Happiletku 3-8mm, kupla, rullassa 30 m </t>
  </si>
  <si>
    <t>6099976-1</t>
  </si>
  <si>
    <t xml:space="preserve">Happiletku 5-11mm, kupla, rullassa 30 m </t>
  </si>
  <si>
    <t>Rullaletku 5/8mm, sileä, 50 m</t>
  </si>
  <si>
    <t>Ruotsi</t>
  </si>
  <si>
    <t>Koaksiaalinen hengitysletkusto kulmaliittimellä ja mittausportilla, venyvällä letkulla</t>
  </si>
  <si>
    <t>6099973-1</t>
  </si>
  <si>
    <t>Happiletku 7-10mm, kupla, rullassa 30 m</t>
  </si>
  <si>
    <t>60999731-1</t>
  </si>
  <si>
    <t>Happiviiksi CO2-mittauksella, aikuiset, uros-luer</t>
  </si>
  <si>
    <t>Happiviiksi CO2-mittauksella, aikuiset, naaras-luer</t>
  </si>
  <si>
    <t>Happiviiksi, aikuisten, letkulla 2,1m</t>
  </si>
  <si>
    <t>Happiviiksi, lasten, letkulla 2,1m</t>
  </si>
  <si>
    <t>Happiviiksi, vastasyntyneen, letkulla 2,1m</t>
  </si>
  <si>
    <t>Rullaletku, kuffi 16 cm:n välein, UH 22mm, 25 m rullassa</t>
  </si>
  <si>
    <t>Venyvä hengitysletkusto, sis. hengityspussin, 90-270 cm</t>
  </si>
  <si>
    <t>Haitariletku, suora, SH 15/22mm</t>
  </si>
  <si>
    <t>Haitariletku, venyvä, suora, 22UH / 15SH; 22SH</t>
  </si>
  <si>
    <t xml:space="preserve">Liitoskappale, kiinteä kulmaliitin, 22UH / 15SH, 15SH </t>
  </si>
  <si>
    <t>yhdistäjä hengitys haitariletku kulma kertakäyttöinen</t>
  </si>
  <si>
    <t>haitarin venyvyys 15 cm saakka,haitariletku taivutettavissa eri muotoihin,toisessa päässä kiinteä yhdistäjä, sisämitta 22mm,toisessa päässä kiinteä kulmallinen yhdistäjä, jossa avattava imuluukku, potilaspään yhdistäjän sisähalkaisija 15 mm,steriili/tehdaspuhdas, yksittäispakattuna</t>
  </si>
  <si>
    <t>3149500</t>
  </si>
  <si>
    <t>Haitariletku, venyvä, nivelletty liitoskappale, 22UH / 15SH; 22SH</t>
  </si>
  <si>
    <t>Nukutus- / hengityspussi, 0,5 L, neopreeni, KK</t>
  </si>
  <si>
    <t>Nukutus- / hengityspussi, 1,0 L, neopreeni, KK</t>
  </si>
  <si>
    <t>Nukutus- / hengityspussi, 2,0 L, neopreeni, KK</t>
  </si>
  <si>
    <t>Elvytyspalje aikuisille, KK</t>
  </si>
  <si>
    <t>Elvytyspalje lapsille, KK</t>
  </si>
  <si>
    <t>Elvytyspalje vastasyntyneelle, KK</t>
  </si>
  <si>
    <t>Nebulisaattori aerosolimaskilla, aikuisten, sis. letkun 2 m</t>
  </si>
  <si>
    <t>Nebulisaatiosetti aikuisten ja lasten, suukappaleella ja haitariletkulla 15 cm, sis. letkun 2 m</t>
  </si>
  <si>
    <t>Nebulisaattori aerosolimaskilla, lasten, sis. letkun 2 m</t>
  </si>
  <si>
    <t>Mediq Suomi Oy</t>
  </si>
  <si>
    <t>Aik.happimaski+letku 210cm ei DEHP  1041P  50 kpl</t>
  </si>
  <si>
    <t>1041P</t>
  </si>
  <si>
    <t>MX</t>
  </si>
  <si>
    <t>Last.happimaski+letku 210cm ei DEHP41042P  50 kpl</t>
  </si>
  <si>
    <t>41042P</t>
  </si>
  <si>
    <t>Aik.happimaski pss ja ltk,ei DEHP  1059P   50 kpl</t>
  </si>
  <si>
    <t>1059P</t>
  </si>
  <si>
    <t>Happimaski letkulla 24% aik 032-10-040T    50 kpl</t>
  </si>
  <si>
    <t>03210040T</t>
  </si>
  <si>
    <t>GB</t>
  </si>
  <si>
    <t>VH032-10-041T Venturimaski 28% letk        50 kpl</t>
  </si>
  <si>
    <t>03210041T</t>
  </si>
  <si>
    <t>032-10-048T</t>
  </si>
  <si>
    <t>Happimaski letkulla 31% 032-10-048T</t>
  </si>
  <si>
    <t>Happimaski letkulla 35% aik.032-10-042T    50 kpl</t>
  </si>
  <si>
    <t>03210042T</t>
  </si>
  <si>
    <t>Happimaski letkulla 40% aik 032-10-043T    50 kpl</t>
  </si>
  <si>
    <t>03210043T</t>
  </si>
  <si>
    <t>Happimaski letkulla 60% aik 032-10-044T    50 kpl</t>
  </si>
  <si>
    <t>03210044T</t>
  </si>
  <si>
    <t>HappimaskiLetkulla24%lasten 032-10-050T    50 kpl</t>
  </si>
  <si>
    <t>03210050T</t>
  </si>
  <si>
    <t>HappimaskiLetkulla28%lasten 032-10-051T    50 kpl</t>
  </si>
  <si>
    <t>03210051T</t>
  </si>
  <si>
    <t>Happimaski Letkulla 35% lasten 032-10-052T 50 kpl</t>
  </si>
  <si>
    <t>03210052T</t>
  </si>
  <si>
    <t>HappimaskiLetkulla40%lasten 032-10-053T    50 kpl</t>
  </si>
  <si>
    <t>03210053T</t>
  </si>
  <si>
    <t>Happimaski letkulla 60% lasten     10-054T 50 kpl</t>
  </si>
  <si>
    <t>03210054T</t>
  </si>
  <si>
    <t>Happimaski avoin OxyMask OM11258           25 kpl</t>
  </si>
  <si>
    <t>OM11258</t>
  </si>
  <si>
    <t>US</t>
  </si>
  <si>
    <t>Happimaski mini OxyTyke OT10258            25 kpl</t>
  </si>
  <si>
    <t>OT10258</t>
  </si>
  <si>
    <t>034-10-026 24% Venturiosa sininen          50 kpl</t>
  </si>
  <si>
    <t>034-10-027 28% Venturiosa valkoinen        50 kpl</t>
  </si>
  <si>
    <t>034-10-028 35% Venturiosa keltainen        50 kpl</t>
  </si>
  <si>
    <t>034-10-029 40% Venturiosa punainen         50 kpl</t>
  </si>
  <si>
    <t>034-10-030 60% Venturiosa vihreä           50 kpl</t>
  </si>
  <si>
    <t>Kuplaletku happi 3.0/5.0mm                 50 m</t>
  </si>
  <si>
    <t>PL</t>
  </si>
  <si>
    <t>Kuplaletku imu 7.0/10.0mm                  30 m</t>
  </si>
  <si>
    <t>Suora letku rullassa 5/8mm, 50 m           50 m</t>
  </si>
  <si>
    <t>Happiletku 1520cm star lumen       41120   25 kpl</t>
  </si>
  <si>
    <t>Happiviiksi CO2 portilla,Male 032-10-125   50 kpl</t>
  </si>
  <si>
    <t>Happiviiksi CO2 portilla,Fem 032-10-126    50 kpl</t>
  </si>
  <si>
    <t>Happiviikset letkulla 210cm suora,ei DEHP  50 kpl</t>
  </si>
  <si>
    <t>1103P</t>
  </si>
  <si>
    <t>Softech ped.happiviikset 210cm ltk 41826   50 kpl</t>
  </si>
  <si>
    <t>Softech last.happiviikset 210cm ltk 41828  50 kpl</t>
  </si>
  <si>
    <t>Coraflex haitariletkurulla 30,4m   1680     1 kpl</t>
  </si>
  <si>
    <t>hengitysletkusto lapset jackson rees muovi</t>
  </si>
  <si>
    <t>307150</t>
  </si>
  <si>
    <t xml:space="preserve">magneettiyhteensopiva,käsiventilaatio, lateksiton </t>
  </si>
  <si>
    <t>S307150</t>
  </si>
  <si>
    <t>Letkusto Mapleson Jackson Reese 0,5L pss   20 kpl</t>
  </si>
  <si>
    <t>CO2-näyteletku M/M 3m 010-700X             25 kpl</t>
  </si>
  <si>
    <t>010700X</t>
  </si>
  <si>
    <t>Double D matalavirtausletkusto 180cm       20 kpl</t>
  </si>
  <si>
    <t>198881-001800</t>
  </si>
  <si>
    <t>Catheter Mount S 15F/22F 15 cm             50 kpl</t>
  </si>
  <si>
    <t>Catheter Mount S ven.15F/22F 15 cm         50 kpl</t>
  </si>
  <si>
    <t>Catheter Mount K 22F, 15F/22M 15 cm        50 kpl</t>
  </si>
  <si>
    <t>Kostuttajan kammio 038-31-742 (740)        20 kpl</t>
  </si>
  <si>
    <t>Humid-Vent Small suora 19502               50 kpl</t>
  </si>
  <si>
    <t>MY</t>
  </si>
  <si>
    <t>Humid-Vent Small kulma 18502               50 kpl</t>
  </si>
  <si>
    <t>Iso-Gard Filter Small suora 19512          50 kpl</t>
  </si>
  <si>
    <t>Bakteeri-/virussuodatin Anest-Guard 28812  20 kpl</t>
  </si>
  <si>
    <t>DE</t>
  </si>
  <si>
    <t>Trakeakostutin Trach-Vent+    41312U       50 kpl</t>
  </si>
  <si>
    <t xml:space="preserve">hengityskostutin vastasyntyneet </t>
  </si>
  <si>
    <t>002590</t>
  </si>
  <si>
    <t xml:space="preserve">1601610/10121 Humid-Vent Micro+ ster. 3.0. </t>
  </si>
  <si>
    <t>3,0 mm / 2,7 ml kosteuslämpövaihtimella,lateksiton</t>
  </si>
  <si>
    <t>Humid-Vent Micro+ ster. 3.0. 10121         10 kpl</t>
  </si>
  <si>
    <t>18766</t>
  </si>
  <si>
    <t>3,5 mm / 2,7 ml kosteuslämpövaihtimella,lateksiton</t>
  </si>
  <si>
    <t>Humid-Vent Micro+ ster. 3.5. 10131         10 kpl</t>
  </si>
  <si>
    <r>
      <t xml:space="preserve">hengityskostutinpullo muovi 300-350 ml </t>
    </r>
    <r>
      <rPr>
        <sz val="9"/>
        <rFont val="Arial"/>
        <family val="2"/>
      </rPr>
      <t>steriili</t>
    </r>
    <r>
      <rPr>
        <sz val="9"/>
        <color rgb="FF000000"/>
        <rFont val="Arial"/>
        <family val="2"/>
      </rPr>
      <t xml:space="preserve"> vesi,</t>
    </r>
  </si>
  <si>
    <t>300161</t>
  </si>
  <si>
    <t>pyrogeeniton,happivirtausmittariin sopiva liitin samassa pakkauksessa,kertakäyttöinen</t>
  </si>
  <si>
    <t>S312661</t>
  </si>
  <si>
    <t>Aquapack esitäyt. kost. 340ml+liit 400340  20 kpl</t>
  </si>
  <si>
    <t>hengityskostutinpullo muovi 500-550 ml steriili vesi,</t>
  </si>
  <si>
    <t>18608</t>
  </si>
  <si>
    <t>Aquapack esitäyt. kostuttaja 650ml 400640  10 kpl</t>
  </si>
  <si>
    <r>
      <rPr>
        <sz val="8"/>
        <color rgb="FF333333"/>
        <rFont val="Arial"/>
        <family val="2"/>
      </rPr>
      <t>HENGITYSKOSTUTINPULLO 340ML VESI+LIITIN</t>
    </r>
  </si>
  <si>
    <t>312661</t>
  </si>
  <si>
    <t>käsiventilaattori aik. 038-71-840           5 kpl</t>
  </si>
  <si>
    <t>käsiventilaattori lasten 038-72-840         5 kpl</t>
  </si>
  <si>
    <t>038-73-840</t>
  </si>
  <si>
    <t>038-73-840 Käsiventilaattori vastasyntyneiden</t>
  </si>
  <si>
    <t>NebEasy Nebulisaattori aik.maski   41893P  50 kpl</t>
  </si>
  <si>
    <t>41893P</t>
  </si>
  <si>
    <t>NebEasy Nebulis. T+yhd.+sk+ltk     41892P  50 kpl</t>
  </si>
  <si>
    <t>41892P</t>
  </si>
  <si>
    <t>NebEasy Nebulisaattori last.maski  41894P  50 kpl</t>
  </si>
  <si>
    <t>41894P</t>
  </si>
  <si>
    <t>MicroMist Nebulis. T+yhd.+ sk +ltk 41892   50 kpl</t>
  </si>
  <si>
    <t xml:space="preserve">Intranasaalisumutin ilman ruiskua </t>
  </si>
  <si>
    <t>ref MAD300</t>
  </si>
  <si>
    <t>Intranasaalisumutin MAD300      100 kpl</t>
  </si>
  <si>
    <t>MAD300</t>
  </si>
  <si>
    <t>Medtronic</t>
  </si>
  <si>
    <t>Medtronic Salter aikuisten happimaski vahvennetulla happiletkulla. Letkun pituus 213cm. Elastinen kiinnitysnauha</t>
  </si>
  <si>
    <t>Meksiko</t>
  </si>
  <si>
    <t>Medtronic Salter lasten happimaski vahvennetulla happiletkulla. Letkun pituus 213cm. Elastinen kiinnitysnauha.</t>
  </si>
  <si>
    <t>Medtronic Salter aikuisten happimaski vahvennetulla happiletkulla.Turvaventtiili. Letkun pituus 213cm. Elastinen kiinnitysnauha</t>
  </si>
  <si>
    <t>010172</t>
  </si>
  <si>
    <t>Smart OmniLine Plus EtCO2 mittausletku O2-liitäntä 200 cm, lateksiton</t>
  </si>
  <si>
    <t>251-5030</t>
  </si>
  <si>
    <t>MC happiviikset aik. letku 213 cm, lateksiton</t>
  </si>
  <si>
    <t>MC happiviikset lapsen letku 213 cm, lateksiton</t>
  </si>
  <si>
    <t>290/5035</t>
  </si>
  <si>
    <t>Dar PE haitariletku 16,5 cm katkaisuväli, rulla 50 m, 22 mm, lateksiton</t>
  </si>
  <si>
    <t>Italia</t>
  </si>
  <si>
    <t>305/6713</t>
  </si>
  <si>
    <t>Dar Smoothbore lasten hengitysletkusto, 150 cm, lateksiton</t>
  </si>
  <si>
    <t>286/7814</t>
  </si>
  <si>
    <t>Dar Mapleson F-Jackson Rees käsiventilaatioletkusto, 0,5 l hengityspussi neopreenia, lateksiton</t>
  </si>
  <si>
    <t>291/7733</t>
  </si>
  <si>
    <t>Dar Capnoline näyteletku 300 cm LL female-male liitin</t>
  </si>
  <si>
    <t>291/7731</t>
  </si>
  <si>
    <t>332/5115</t>
  </si>
  <si>
    <t>Dar suora heng.letkun yhdistäjä 15 cm  15M-15F liittimet, yksittäispakattu, steriili, lateksiton</t>
  </si>
  <si>
    <t>332/5663</t>
  </si>
  <si>
    <t>Dar venytettävä 7/16 cm heng.letkun yhdistäjä, 15F-15M liittimet, yksittäispakattu, steriili, lateksiton</t>
  </si>
  <si>
    <t>330/5308</t>
  </si>
  <si>
    <t>Dar suora heng.letkun yhdistäjä kulmalla 15 cm  15M-22M/15F liittimet, yksittäispakattu, steriili, lateksiton</t>
  </si>
  <si>
    <t>331/5662</t>
  </si>
  <si>
    <t>Dar venytettävä 7/16 cm heng.letkun yhdistäjä, kulma imuportilla , 15M-22/15F liittimet, yksittäispakattu, steriili, lateksiton</t>
  </si>
  <si>
    <t>Dar hengityspussi 0,5l neopreene, kk</t>
  </si>
  <si>
    <t>Dar hengityspussi 1l neopreene, kk</t>
  </si>
  <si>
    <t>Dar hengityspussi 2l neopreene, kk</t>
  </si>
  <si>
    <t>352/5877</t>
  </si>
  <si>
    <r>
      <t xml:space="preserve">Dar Hygrobac S elektrost bakteeri- ja virussuodatin HME, steriili, ksittäispakattu, CO2-liitäntä LL, lateksiton, suodatusteho bakt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99,9998% virus &gt;99,999%</t>
    </r>
  </si>
  <si>
    <t>352/5996</t>
  </si>
  <si>
    <r>
      <t xml:space="preserve">Dar Hygrobac S-A elektrost bakteeri- ja virussuodatin HME, kulma, steriili, yksittäispakattu, CO2-liitäntä LL, lateksiton, suodatusteho bakt </t>
    </r>
    <r>
      <rPr>
        <sz val="10"/>
        <color indexed="8"/>
        <rFont val="Calibri"/>
        <family val="2"/>
      </rPr>
      <t>≥</t>
    </r>
    <r>
      <rPr>
        <sz val="10"/>
        <color indexed="8"/>
        <rFont val="Arial"/>
        <family val="2"/>
      </rPr>
      <t>99,9998% virus &gt;99,999%</t>
    </r>
  </si>
  <si>
    <t>355/5430</t>
  </si>
  <si>
    <r>
      <t xml:space="preserve">Dar Hygroboy elektrost bakteeri- ja virussuodatin HME, steriili, yksittäispakattu, lateksiton, CO2-liitin LL, suodatusteho bakt </t>
    </r>
    <r>
      <rPr>
        <sz val="11"/>
        <color theme="1"/>
        <rFont val="Calibri"/>
        <family val="2"/>
      </rPr>
      <t xml:space="preserve">≥ 99,999% </t>
    </r>
    <r>
      <rPr>
        <sz val="8.8000000000000007"/>
        <color theme="1"/>
        <rFont val="Calibri"/>
        <family val="2"/>
      </rPr>
      <t>virus ≥</t>
    </r>
    <r>
      <rPr>
        <sz val="11"/>
        <color theme="1"/>
        <rFont val="Calibri"/>
        <family val="2"/>
        <scheme val="minor"/>
      </rPr>
      <t>99,99%</t>
    </r>
  </si>
  <si>
    <t>355/5844</t>
  </si>
  <si>
    <r>
      <t xml:space="preserve">Dar Hygroboy  kulma elektrost bakteeri- ja virussuodatin HME, steriili, yksittäispakattu, lateksiton, CO2-liitin LL, suodatusteho bakt </t>
    </r>
    <r>
      <rPr>
        <sz val="11"/>
        <color theme="1"/>
        <rFont val="Calibri"/>
        <family val="2"/>
      </rPr>
      <t xml:space="preserve">≥ 99,999% </t>
    </r>
    <r>
      <rPr>
        <sz val="8.8000000000000007"/>
        <color theme="1"/>
        <rFont val="Calibri"/>
        <family val="2"/>
      </rPr>
      <t>virus ≥</t>
    </r>
    <r>
      <rPr>
        <sz val="11"/>
        <color theme="1"/>
        <rFont val="Calibri"/>
        <family val="2"/>
        <scheme val="minor"/>
      </rPr>
      <t>99,99%</t>
    </r>
  </si>
  <si>
    <t>hengityskostutin bakteeri/virus suodattimella vastasyntyneet</t>
  </si>
  <si>
    <t>355/5427</t>
  </si>
  <si>
    <r>
      <t xml:space="preserve">Dar Hygrobaby elektrost bakteeri- ja virussuodatin HME, steriili, yksittäispakattu, CO2-liitäntä LL, suodatusteho bakt </t>
    </r>
    <r>
      <rPr>
        <sz val="11"/>
        <color theme="1"/>
        <rFont val="Calibri"/>
        <family val="2"/>
      </rPr>
      <t>≥</t>
    </r>
    <r>
      <rPr>
        <sz val="8.8000000000000007"/>
        <color theme="1"/>
        <rFont val="Calibri"/>
        <family val="2"/>
      </rPr>
      <t>99,999% virus ≥</t>
    </r>
    <r>
      <rPr>
        <sz val="11"/>
        <color theme="1"/>
        <rFont val="Calibri"/>
        <family val="2"/>
        <scheme val="minor"/>
      </rPr>
      <t>99,99%</t>
    </r>
  </si>
  <si>
    <t>350/5879</t>
  </si>
  <si>
    <r>
      <t xml:space="preserve">Dar Barriebac S elektrostaattinen bakteeri- ja virussuodatin, CO2-liitäntä LLi, steriili, yksittäispakattu, lateksiton, suodatusteho bakt </t>
    </r>
    <r>
      <rPr>
        <sz val="11"/>
        <color theme="1"/>
        <rFont val="Calibri"/>
        <family val="2"/>
      </rPr>
      <t>≥</t>
    </r>
    <r>
      <rPr>
        <sz val="8.8000000000000007"/>
        <color theme="1"/>
        <rFont val="Calibri"/>
        <family val="2"/>
      </rPr>
      <t>99,9999% virus ≥</t>
    </r>
    <r>
      <rPr>
        <sz val="11"/>
        <color theme="1"/>
        <rFont val="Calibri"/>
        <family val="2"/>
        <scheme val="minor"/>
      </rPr>
      <t>99,999%</t>
    </r>
  </si>
  <si>
    <t>353/19004</t>
  </si>
  <si>
    <t>Dar Tracheolife II hengityskostutin, imuportti ja happiliitin, steriili, yksittäispakattu, lateksiton</t>
  </si>
  <si>
    <t>Kendall Respiflo H hengityskostutinpullo steriilivesi 325 ml 2545 adapterilla, lateksiton</t>
  </si>
  <si>
    <t>Kendall Respiflo H hengityskostutinpullo steriilivesi 500 ml 2545 adapterilla, lateksiton</t>
  </si>
  <si>
    <t>cpap-setti III sis.teho 3</t>
  </si>
  <si>
    <t xml:space="preserve">maski, koko L, jonka tiivistys säädettävällä ilmatyynyllä, myssy, jonka kiinnitysremmit ihoystävälliset,pehmeät,säädettävät ja helposti laitettavat,maskin cpap- venttiilin avautumispaine 7,5 cm H2O,haitariletku 1,65-1,70 m,päissä sovittimet (22mmF),haitariletku 0,7m jonka päissä sovittimet (22mmF) ja toisessa päässä suodatin 22mmM(15mmF)/22mmF ja T-kappale 22mmF (jossa 22mmM(15mmF) sivuliitos),lämpökostutin, jonka sovittava yhteen Fisher&amp;Paykel MR810 ja MR850 kanssa,CPAP- setin on sovittava yhteen Whisperflow- virtausgeneraattorin kanssa,mahdollisuus muuntaa CPAP- laitteisto kuljetus CPAP:ksi nopeasti (osien oltava irrotettavissa toisistaan, ei siis liimattuna/valettuna </t>
  </si>
  <si>
    <t>OneMed Oy</t>
  </si>
  <si>
    <t>INE2231000</t>
  </si>
  <si>
    <t>CPAP heated wire breathing system With mask, autofill chamber PEEP 12KPL</t>
  </si>
  <si>
    <t>Englanti</t>
  </si>
  <si>
    <t>INE4700</t>
  </si>
  <si>
    <t>nFlow nasal cpap system 12 kpl/ltk.heated wire</t>
  </si>
  <si>
    <t>Liettua</t>
  </si>
  <si>
    <t>INE22350000</t>
  </si>
  <si>
    <t>CPAP set with flex tube T-piece autofill chamber PEEP 12KPL</t>
  </si>
  <si>
    <t>Nasalcpap-nenäkappaleet /viikset, vastasyntyneet koot S - XL</t>
  </si>
  <si>
    <t>yhteensopiva nimikkeen 18715 kanssa</t>
  </si>
  <si>
    <t>INE4701000</t>
  </si>
  <si>
    <t>Nasal prongs, koko small 30 kpl/ltk.</t>
  </si>
  <si>
    <t>INE4702000</t>
  </si>
  <si>
    <t>Nasal prongs, koko medium 30 kpl/ltk.</t>
  </si>
  <si>
    <t>INE4703000</t>
  </si>
  <si>
    <t>Nasal prongs, koko large 30 kpl/ltk.</t>
  </si>
  <si>
    <t>INE4711000</t>
  </si>
  <si>
    <t>Nasal prongs, koko extra small vihreä 30 kpl/ltk.</t>
  </si>
  <si>
    <t>Nasalcpap-maski, vastasyntyneet koot S - XL</t>
  </si>
  <si>
    <t>INE4704000</t>
  </si>
  <si>
    <t>Nasal masks, koko small 30 kpl/ltk.</t>
  </si>
  <si>
    <t>INE4705000</t>
  </si>
  <si>
    <t>Nasal masks, koko medium 30 kpl/ltk.</t>
  </si>
  <si>
    <t>INE4706000</t>
  </si>
  <si>
    <t>Nasal masks, koko large 30 kpl/ltk.</t>
  </si>
  <si>
    <t>INE4716000</t>
  </si>
  <si>
    <t>Nasal prongs, koko extra large natural  30 kpl/ltk.</t>
  </si>
  <si>
    <t>Nasalcpap-myssy / pääpanta keskoset ja vastasyntyneet</t>
  </si>
  <si>
    <t>ihoystävällinen,hiostamaton materiaali,koot 000 (ympärysmitta 18 cm) - 9 ( ympärysmitta 42 cm),yhteensopiva nimikkeen 18715 kanssa</t>
  </si>
  <si>
    <t>INE4707000</t>
  </si>
  <si>
    <t>Bonnet, koko 000 (18-20cm) 20 kpl/ltk.</t>
  </si>
  <si>
    <t>Nasal cpap kiinnitysnauhat , keskoset ja vastasyntyneet</t>
  </si>
  <si>
    <t>INE4700011</t>
  </si>
  <si>
    <t>Nflow replacement straps 60KPL</t>
  </si>
  <si>
    <t>Nasal cpap generaattori keskoset ja vastasyntyneet</t>
  </si>
  <si>
    <t>INE4700004</t>
  </si>
  <si>
    <t>nFlow nasal infant CPAP system</t>
  </si>
  <si>
    <t>INE2205</t>
  </si>
  <si>
    <t>C-Peep venttiili  5.0cm H2O 5kpl/ltk,sininen,kertakäytt.</t>
  </si>
  <si>
    <t>INE2202</t>
  </si>
  <si>
    <t>C-Peep venttiili  2,5cm H2O 5kpl/ltk,musta,kertakäytt.</t>
  </si>
  <si>
    <t>DRGMP03700-MP03702</t>
  </si>
  <si>
    <t>Nasal generaattori koko S-L 20 kpl/ltk.</t>
  </si>
  <si>
    <t>MP03700-MP03702</t>
  </si>
  <si>
    <t>DRGMP03826</t>
  </si>
  <si>
    <t>Connector 20 kpl/ltk.</t>
  </si>
  <si>
    <t>MP03826</t>
  </si>
  <si>
    <t>DRG8418415</t>
  </si>
  <si>
    <t>Prongs XS 10 kpl/ltk</t>
  </si>
  <si>
    <t>DRG8418605</t>
  </si>
  <si>
    <t>Prongs S 10 kpl/ltk</t>
  </si>
  <si>
    <t>DRG8418416</t>
  </si>
  <si>
    <t>Prongs  M 10 kpl/ltk</t>
  </si>
  <si>
    <t>DRG8418531</t>
  </si>
  <si>
    <t>Prongs  L 10 kpl/ltk</t>
  </si>
  <si>
    <t>DRG8418417</t>
  </si>
  <si>
    <t>Prongs XL 10 kpl/ltk</t>
  </si>
  <si>
    <t>DRG8418617</t>
  </si>
  <si>
    <t>Prongs XXL 10 kpl/ltk</t>
  </si>
  <si>
    <t>DRG8418491</t>
  </si>
  <si>
    <t>Neomask S 10 kpl/ltk</t>
  </si>
  <si>
    <t>DRG8418490</t>
  </si>
  <si>
    <t>Neomask M 10 kpl/ltk</t>
  </si>
  <si>
    <t>DRG8418619</t>
  </si>
  <si>
    <t>Neomask L 10 kpl/ltk</t>
  </si>
  <si>
    <t>DRGMP01494</t>
  </si>
  <si>
    <t>Neomaski koko 4 10 kpl/ltk</t>
  </si>
  <si>
    <t>MP01494</t>
  </si>
  <si>
    <t>DRGMP01495</t>
  </si>
  <si>
    <t>Neomaski koko 5 10 kpl/ltk</t>
  </si>
  <si>
    <t>MP01495</t>
  </si>
  <si>
    <t>DRGMP01496</t>
  </si>
  <si>
    <t>Neomaski koko 6 10 kpl/ltk</t>
  </si>
  <si>
    <t>MP01496</t>
  </si>
  <si>
    <t>INE4707100</t>
  </si>
  <si>
    <t>Bonnet, koko 00 (20-22cm) 20 kpl/ltk.</t>
  </si>
  <si>
    <t>INE4707110</t>
  </si>
  <si>
    <t>Bonnet, koko 0 (22-24cm) 20 kpl/ltk.</t>
  </si>
  <si>
    <t>INE4707001</t>
  </si>
  <si>
    <t>Bonnet, koko 1 (24-26cm) 20 kpl/ltk.</t>
  </si>
  <si>
    <t>INE4707002</t>
  </si>
  <si>
    <t>Bonnet, koko 2 (26-28cm) 20 kpl/ltk.</t>
  </si>
  <si>
    <t>INE4707003</t>
  </si>
  <si>
    <t>Bonnet, koko 3 (28-30cm)20 kpl/ltk.</t>
  </si>
  <si>
    <t>INE4707004</t>
  </si>
  <si>
    <t>Bonnet, koko 4 (30-32cm) 20 kpl/ltk.</t>
  </si>
  <si>
    <t>INE4707005</t>
  </si>
  <si>
    <t>Bonnet, koko 5 (32-34cm) 20 kpl/ltk.</t>
  </si>
  <si>
    <t>INE4707006</t>
  </si>
  <si>
    <t>Bonnet, koko 6 (36-38cm) 10 kpl/ltk.</t>
  </si>
  <si>
    <t>INE4707007</t>
  </si>
  <si>
    <t>Bonnet, koko 7 (38-40cm) 10 kpl/ltk.</t>
  </si>
  <si>
    <t>INE4707008</t>
  </si>
  <si>
    <t>Bonnet, koko 8 (40-42cm) 10 kpl/ltk.</t>
  </si>
  <si>
    <t>INE4707009</t>
  </si>
  <si>
    <t>Bonnet, koko 9 (42-44cm) 10 kpl/ltk.</t>
  </si>
  <si>
    <t>DRG8418533</t>
  </si>
  <si>
    <t>Dräger myssy koot XS-XXL+ 5 kpl/pakk.</t>
  </si>
  <si>
    <t>DRGMP03880-85</t>
  </si>
  <si>
    <t>Nasal panta koot XXS-XL 5 kpl/pakk.</t>
  </si>
  <si>
    <t>MP03880-85</t>
  </si>
  <si>
    <t>INE1135015</t>
  </si>
  <si>
    <t>EcoLite happimaski aikuisten 40kpl/ltk. 2,1 m letkulla</t>
  </si>
  <si>
    <t>INE1196015</t>
  </si>
  <si>
    <t>EcoLite lasten maski+letku2,1m 40kpl,medium concentration mas</t>
  </si>
  <si>
    <t>INE1181015</t>
  </si>
  <si>
    <t>Ecolite happimaski pussilla,aik. 24 kpl,eco,tube 2,1m</t>
  </si>
  <si>
    <t>INE1024085</t>
  </si>
  <si>
    <t>EcoLite maski+venturi 24% 40kpl/ltk</t>
  </si>
  <si>
    <t>INE1028085</t>
  </si>
  <si>
    <t>EcoLite maski+venturi 28% 40kpl/ltk</t>
  </si>
  <si>
    <t>INE1031085</t>
  </si>
  <si>
    <t>EcoLite maski+venturi 31% 40kpl/ltk</t>
  </si>
  <si>
    <t>INE1035085</t>
  </si>
  <si>
    <t>EcoLite maski+venturi 35% 40kpl/ltk</t>
  </si>
  <si>
    <t>INE1040085</t>
  </si>
  <si>
    <t>EcoLite maski+venturi 40% 40kpl/ltk</t>
  </si>
  <si>
    <t>INE1060085</t>
  </si>
  <si>
    <t>EcoLite maski+venturi 60% 40kpl/ltk</t>
  </si>
  <si>
    <t>INE1118005</t>
  </si>
  <si>
    <t>MultiOX ECO mask pediatric Adjustable venturi 40KPL</t>
  </si>
  <si>
    <t>INE1137</t>
  </si>
  <si>
    <t>Adjustable venturi mask kit 80kpl,silent,Eco,tube 1,8m</t>
  </si>
  <si>
    <t>INE1117005</t>
  </si>
  <si>
    <t>MultiOx venturi Eco maski 1,8 letku 80KPL, aik.</t>
  </si>
  <si>
    <t>INE0024</t>
  </si>
  <si>
    <t>Happiventuri 24% 50 kpl/laatikko, sininen</t>
  </si>
  <si>
    <t>INE0028</t>
  </si>
  <si>
    <t>Happiventuri 28% 50 kpl/laatikko, valkoinen</t>
  </si>
  <si>
    <t>INE0035</t>
  </si>
  <si>
    <t>Happiventuri 35% 50 kpl/laatikko,keltainen</t>
  </si>
  <si>
    <t>INE0040</t>
  </si>
  <si>
    <t>Happiventuri 40% 50 kpl/laatikko,punainen</t>
  </si>
  <si>
    <t>INE0060</t>
  </si>
  <si>
    <t>Happiventuri 60% 50 kpl/laatikko, vihreä</t>
  </si>
  <si>
    <t>FLU9373</t>
  </si>
  <si>
    <t>Happiletku Mediman 3/5mm vihreä, kupla ID8mm 30M</t>
  </si>
  <si>
    <t>FLU9343</t>
  </si>
  <si>
    <t>Happiletku Mediman 3/5mm vihreä kupla 100M</t>
  </si>
  <si>
    <t>FLU9347</t>
  </si>
  <si>
    <t>Imuletku kupla Mediman 7/10mm, 11mm 75M</t>
  </si>
  <si>
    <t>INE1170</t>
  </si>
  <si>
    <t>Oxygen bubble tube 4-8mm ID 50m/ rulla/ltk</t>
  </si>
  <si>
    <t>FLU9360</t>
  </si>
  <si>
    <t>Happiletku Mediman muovi 5/7mm suora 100M</t>
  </si>
  <si>
    <t>INE1180</t>
  </si>
  <si>
    <t>Oxygen tube ID5mm/OD8mm 50m/ rulla/ltk</t>
  </si>
  <si>
    <t>INE2901</t>
  </si>
  <si>
    <t>Uniflow coaxial hengitysletku 10 kpl, 2,4m,  limb 0,5m</t>
  </si>
  <si>
    <t>INE6432000</t>
  </si>
  <si>
    <t>Flextube neo breathsys Neopuff Rescue variab PEEP 1,2m 15KPL</t>
  </si>
  <si>
    <t>INE1144002</t>
  </si>
  <si>
    <t>Sentri ETCO2 nasal cannula  Adult,filter, 2,1m 40KPL</t>
  </si>
  <si>
    <t>INE1161</t>
  </si>
  <si>
    <t>Happiviikset aikuisten 1,8m 50kpl/ltk, suora</t>
  </si>
  <si>
    <t>INE1161004</t>
  </si>
  <si>
    <t>Happiviikset aikuisten 2,1m suorat haarakkeet 50KPL</t>
  </si>
  <si>
    <t>INE1165002</t>
  </si>
  <si>
    <t>Happiviikset aik. korvantaus pehmusteella 50kpl, käyrä, 2,1m</t>
  </si>
  <si>
    <t>INE1165003</t>
  </si>
  <si>
    <t>Happiviikset aik korvatauspehmusteella 5m käyrä 40KPL</t>
  </si>
  <si>
    <t>INE1163</t>
  </si>
  <si>
    <t>Happiviikset lasten 2,1m 50kpl/ltk, käyrä</t>
  </si>
  <si>
    <t>INE1160002</t>
  </si>
  <si>
    <t>Phthalate free nasal cannula 50kpl, infant ,curved,2,1m</t>
  </si>
  <si>
    <t>INE1160001</t>
  </si>
  <si>
    <t>Phthalate free nasal cannula 50kpl, neonatal,curved, 2,1m</t>
  </si>
  <si>
    <t>INE1160000</t>
  </si>
  <si>
    <t>Phthalate free nasal cannula 50kpl,premature,curved, 2,1m</t>
  </si>
  <si>
    <t>PUL3139009</t>
  </si>
  <si>
    <t>BiTrac NIV SE Full face mask  10kpl/ltk, adult small</t>
  </si>
  <si>
    <t>PUL3139010W</t>
  </si>
  <si>
    <t>BiTrac NIV SE Full face mask w 10kpl/ltk, adult medium</t>
  </si>
  <si>
    <t>3139011W</t>
  </si>
  <si>
    <t>PUL3139011W</t>
  </si>
  <si>
    <t>BiTrac NIV SE Full face mask 10kpl/ltk, adult large</t>
  </si>
  <si>
    <t>PUL3139012W</t>
  </si>
  <si>
    <t>BiTrac NIV SE Full face mask 10kpl/ltk, adult xl</t>
  </si>
  <si>
    <t>3139012W</t>
  </si>
  <si>
    <t>cpap-kasvomaski kertakäyttöinen aikuiset/lapset</t>
  </si>
  <si>
    <t>017827</t>
  </si>
  <si>
    <r>
      <t xml:space="preserve">sovelluttava cpap- ja niv-hoitoon respiraattorilla sekä sovelluttava seinäcpap-hoitoon, kokovaihtoehtoja löydyttävä vähintään 3 kpl (esim. S / M / L), pyörivä kulmakappale (360 astetta), vakioliitäntä hengitysletkuihin 22/15 mm, kasvotyynyjen materiaali lateksiton silikoni ja / tai geeli, </t>
    </r>
    <r>
      <rPr>
        <sz val="11"/>
        <color theme="1"/>
        <rFont val="Calibri"/>
        <family val="2"/>
        <scheme val="minor"/>
      </rPr>
      <t xml:space="preserve">ilman poistoiImaventtiiliä = rakoventtiiliä, turvaventtiili, kiinnitysremmit mukana, kiinnitysremmit säädettävissä, kiinnitys maskiin pikalukituksella, yksittäispakattuna, </t>
    </r>
    <r>
      <rPr>
        <sz val="11"/>
        <color theme="1"/>
        <rFont val="Calibri"/>
        <family val="2"/>
        <scheme val="minor"/>
      </rPr>
      <t>hiilidioksidimittausmahdollisuus, tehdaspuhdas, kirkas/läpinäkyvä</t>
    </r>
  </si>
  <si>
    <t>017827A</t>
  </si>
  <si>
    <t>PUL3139053W</t>
  </si>
  <si>
    <t>BiTrac SE MaxShield Adult 10 kpl, kokokasvomaski</t>
  </si>
  <si>
    <t>3139053W</t>
  </si>
  <si>
    <t>PUL3139055W</t>
  </si>
  <si>
    <t>BiTrac SE MaxShield 10kpl, small adult,kokokasvo</t>
  </si>
  <si>
    <t>3139055W</t>
  </si>
  <si>
    <t>PUL3139056W</t>
  </si>
  <si>
    <t>BiTrac SE MaxShield 10kpl, XL,kokokasvo</t>
  </si>
  <si>
    <t>3139056W</t>
  </si>
  <si>
    <t>DRGMP01577</t>
  </si>
  <si>
    <t>Maski Novastar koko M NIV,W/AAV,M</t>
  </si>
  <si>
    <t>MP01577</t>
  </si>
  <si>
    <t>DRGMP01576</t>
  </si>
  <si>
    <t>Maski Novastar koko S NIV,W/AAV,S</t>
  </si>
  <si>
    <t>MP01576</t>
  </si>
  <si>
    <t>DRGMP01578</t>
  </si>
  <si>
    <t>Maski Novastar koko L NIV,W/AAV,L</t>
  </si>
  <si>
    <t>MP01578</t>
  </si>
  <si>
    <t>INE1573</t>
  </si>
  <si>
    <t>Aerosol tubing 22mm 50m/rulla,  cuffed at 150mm</t>
  </si>
  <si>
    <t>INE1574</t>
  </si>
  <si>
    <t>Aerosol letku 22mm Flextube 50m/rulla,cuffed at 400mm</t>
  </si>
  <si>
    <t>INE2158</t>
  </si>
  <si>
    <t>Hengitysletkusto Compact II 40kpl/ltk, 3m</t>
  </si>
  <si>
    <t>INE2155003</t>
  </si>
  <si>
    <t>Hengitysletkusto Compact II 12kpl/ltk,3m+1,5m+2l pussi+ved</t>
  </si>
  <si>
    <t>INE2156</t>
  </si>
  <si>
    <t>Hengitysletkusto Compact II 25kpl,3m+1,5m limb.+2l pussi</t>
  </si>
  <si>
    <t>INE2142</t>
  </si>
  <si>
    <t>Flextube hengitysletkusto, lapset 15mm 10kpl, basic system, 1,6m</t>
  </si>
  <si>
    <t>INE2161000</t>
  </si>
  <si>
    <t>Hengitysletkusto Compact pediatric Extendable 1,5m luer elbow 85KPL</t>
  </si>
  <si>
    <t>INE2162000</t>
  </si>
  <si>
    <t>Hengitysletkusto Compact pediatric Extendable 2m luer elbow 70KPL</t>
  </si>
  <si>
    <t>INE2142014</t>
  </si>
  <si>
    <t>Hengitysletkusto lasten 15mm, 1,6m 12kpl/ltk,limb 1,2m+1l pussi</t>
  </si>
  <si>
    <t>INE2164000</t>
  </si>
  <si>
    <t>Compact letkusto lasten 15mm, 2m 35kpl/ltk,limb 1,5m+ pussi 1l</t>
  </si>
  <si>
    <t>INE2121</t>
  </si>
  <si>
    <t>Hengitysletkusto Mapleson F 15kpl,1,8m+0,5l,JacksonRees,op</t>
  </si>
  <si>
    <t>INE2731</t>
  </si>
  <si>
    <t>Monitorointiletku M/F luerlock 20kpl/ltk, 1,8m, ID 1,2mm</t>
  </si>
  <si>
    <t>INE2734</t>
  </si>
  <si>
    <t>Monitorointiletku M/M luerlock 30kpl/ltk, 3,0m, ID 1,2mm</t>
  </si>
  <si>
    <t>INE2900</t>
  </si>
  <si>
    <t>Uniflow coaxial hengitysletku 12 kpl, 1.6m,  limb 0,5m,</t>
  </si>
  <si>
    <t>INE1943</t>
  </si>
  <si>
    <t>Yhdistäjä suora 15M-22M 40 kpl/ltk</t>
  </si>
  <si>
    <t>INE1979</t>
  </si>
  <si>
    <t>Yhdistäjä suora 15F-22F 50 kpl/ltk</t>
  </si>
  <si>
    <t>INE3504</t>
  </si>
  <si>
    <t>SuperSet catheter mount, suora 75kpl, 22F-22M/15F, 70-150mm</t>
  </si>
  <si>
    <t>INE1997</t>
  </si>
  <si>
    <t>Kulmayhdistäjä 15M-22M/15F 30kpl/ltk</t>
  </si>
  <si>
    <t>INE3520</t>
  </si>
  <si>
    <t>SuperSet catheter mount,swivel 75kpl/ltk,70-150mm,22F-22M/15F</t>
  </si>
  <si>
    <t>INE3521</t>
  </si>
  <si>
    <t>SuperSet catheter mount swivel 75kpl/ltk,22F-22M/15F,70-150mm</t>
  </si>
  <si>
    <t>INE2310</t>
  </si>
  <si>
    <t>Aktiivikostuttajan kammio 30kpl/ltk,aktiivikostuttajaan</t>
  </si>
  <si>
    <t>INE2805</t>
  </si>
  <si>
    <t>Hengityspussi 0,5L, KK, 15F 10kpl, lateksiton, kova suu</t>
  </si>
  <si>
    <t>INE2810</t>
  </si>
  <si>
    <t>Hengityspussi 1L, KK, 22F 10kpl, lateksiton, kova suu</t>
  </si>
  <si>
    <t>INE2820</t>
  </si>
  <si>
    <t>Hengityspussi 2l, KK, 22F 10kpl, lateksiton, kova suu</t>
  </si>
  <si>
    <t>INE1541</t>
  </si>
  <si>
    <t>Clear-Therm 3 HMEF, suora 150kpl/ltk, luer lock port</t>
  </si>
  <si>
    <t>INE1542</t>
  </si>
  <si>
    <t>Clear-Therm Angled 75kpl,kulmalla, luer lock port</t>
  </si>
  <si>
    <t>INE1831</t>
  </si>
  <si>
    <t>Clear-Therm Mini, suora 40kpl, luer lock port</t>
  </si>
  <si>
    <t>INE1331000S</t>
  </si>
  <si>
    <t>Inter-Therm Mini, suora 50kpl, luer lock port,steriili</t>
  </si>
  <si>
    <t>1331000S</t>
  </si>
  <si>
    <t>INE1441</t>
  </si>
  <si>
    <t>Clear-Therm Micro, suora 20kpl, lasten, luer lock port</t>
  </si>
  <si>
    <t>INE1441197</t>
  </si>
  <si>
    <t>Clear-Therm HMEF fixed elbow Luer port 40KPL</t>
  </si>
  <si>
    <t>INE1332000S</t>
  </si>
  <si>
    <t>Inter-Therm Mini Angled 50kpl,luer lock port,steriili</t>
  </si>
  <si>
    <t>1332000S</t>
  </si>
  <si>
    <r>
      <t>steriili/tehdaspuhdas,kertakäyttöinen,yksittäispakattuna,lateksiton,kosteuslämpövaihtimella, 22/15 yhdistäjä,todistus suodatustehosta, joka oltava 99,99% Tidal volume</t>
    </r>
    <r>
      <rPr>
        <sz val="11"/>
        <color rgb="FFFF0000"/>
        <rFont val="Calibri"/>
        <family val="2"/>
        <scheme val="minor"/>
      </rPr>
      <t xml:space="preserve">  30-100</t>
    </r>
  </si>
  <si>
    <t>INE1544</t>
  </si>
  <si>
    <t>Clear-Guard 3, suora 150kpl/ltk, luer lock port</t>
  </si>
  <si>
    <t>INE1544007</t>
  </si>
  <si>
    <t>Clear-Guard suodatin, suora,kk 150kpl/ltk</t>
  </si>
  <si>
    <t>BAKTEERIFILTTERI SPIROMETR.SUOJA J892150</t>
  </si>
  <si>
    <t>V-892381, Bakteerifiltteri, Carefusion</t>
  </si>
  <si>
    <t>3178300</t>
  </si>
  <si>
    <t>INE1691000</t>
  </si>
  <si>
    <t>Pulmo Protect Lung Function Filter 50KPL</t>
  </si>
  <si>
    <t>INE1691050</t>
  </si>
  <si>
    <t>Pulmo Protect Lung Function Filter Mouth piece nose clip 30KPL</t>
  </si>
  <si>
    <t>INE1691010</t>
  </si>
  <si>
    <t>Pulmo Protect Lung Function Filter Flexible mouth piece clip 30KPL</t>
  </si>
  <si>
    <t>BAKTEERISUODATIN KULMAKAPP. 7305D-635</t>
  </si>
  <si>
    <t>3300640</t>
  </si>
  <si>
    <t xml:space="preserve">INE1545 </t>
  </si>
  <si>
    <t>Clear-Guard 3, kulmalla 75kpl/ltk, luer lock port</t>
  </si>
  <si>
    <t>INE1844197</t>
  </si>
  <si>
    <t>Clear-Guard II breathing filter with luer port and fixed elbow</t>
  </si>
  <si>
    <t>BAKTEERISUODATIN YLIVIRTAUSSUOJA FUCHS</t>
  </si>
  <si>
    <t>50.00.05</t>
  </si>
  <si>
    <t>3299380</t>
  </si>
  <si>
    <t>INE1635003</t>
  </si>
  <si>
    <t>Filtteri DeVilbiss Vacu-Ade 100KPL</t>
  </si>
  <si>
    <t>INE1873</t>
  </si>
  <si>
    <t>Hydro-Trach T range 25kpl,trakeostomia suodatin</t>
  </si>
  <si>
    <t>INE1507000</t>
  </si>
  <si>
    <t>AquaFlow heng kostutin pullo 500 ml 20KPL</t>
  </si>
  <si>
    <t>INE7152</t>
  </si>
  <si>
    <t>Elvytyspalje, aikuiset 6kpl sis.maski 5, palje 1,5l</t>
  </si>
  <si>
    <t>INE7154</t>
  </si>
  <si>
    <t>Elvytyspalje, lapset maskilla 550ml, pressure relief valve 5KPL</t>
  </si>
  <si>
    <t>INE7155000</t>
  </si>
  <si>
    <t>Elvytyspalje, infant maskilla 280ml, pressure relief valve, reservoir pussi 5KPL</t>
  </si>
  <si>
    <t>INE7150</t>
  </si>
  <si>
    <t>Elvytys palje,vastasyntyneet 5kpl sis.maski 1, palje 280ml</t>
  </si>
  <si>
    <t>INE2612000</t>
  </si>
  <si>
    <t>O2/N2O breathing system 2L 25KPL</t>
  </si>
  <si>
    <t>INE8848000</t>
  </si>
  <si>
    <t>Economy ClearFlex maski koko 0 5kp,neonatal,pyöreä, silikonia</t>
  </si>
  <si>
    <t>INE8848001</t>
  </si>
  <si>
    <t>Economy ClearFlex maski koko 1 5kpl, infant, pyöreä,silikonia</t>
  </si>
  <si>
    <t>INE8848002</t>
  </si>
  <si>
    <t>Hengitysmaski silikoni koko 2 5kpl lasten,anat.,ClearFlex</t>
  </si>
  <si>
    <t>INE1453015</t>
  </si>
  <si>
    <t>EcoLite maski+ Cirrus 2+2,1m letku 30kpl,adult eco mask, tube2,1m</t>
  </si>
  <si>
    <t>INE1455</t>
  </si>
  <si>
    <t>Cirrus 2 suukappaleella ja 2,1m letku 35kpl/ltk</t>
  </si>
  <si>
    <t>INE1454015</t>
  </si>
  <si>
    <t>EcoLite maski+Cirrus 2+ 2,m letku 36kpl, lasten, happiletku 2,1m</t>
  </si>
  <si>
    <t>INE151000</t>
  </si>
  <si>
    <t>Suukappale sumuttimeen 22M-22M 75KPL</t>
  </si>
  <si>
    <t>Philips</t>
  </si>
  <si>
    <t>AF541 maski EE turvaventtiilillä ja päähineellä S-koko</t>
  </si>
  <si>
    <t>EI</t>
  </si>
  <si>
    <t>AF541 maski EE turvaventtiilillä ja päähineellä M-koko</t>
  </si>
  <si>
    <t>AF541 maski EE turvaventtiilillä ja päähineellä L-koko</t>
  </si>
  <si>
    <t>AF541 maski EE turvaventtiilillä ja päähineellä XL-koko</t>
  </si>
  <si>
    <t>AF531 maski EE turvaventtiilillä ja päähineellä S-koko</t>
  </si>
  <si>
    <t>32.4</t>
  </si>
  <si>
    <t>AF531 maski EE turvaventtiilillä ja päähineellä M-koko</t>
  </si>
  <si>
    <t>AF531 maski EE turvaventtiilillä ja päähineellä L-koko</t>
  </si>
  <si>
    <t>AF811 geelimaski EE turvaventtiilillä ja päähineellä S-koko</t>
  </si>
  <si>
    <t>AF811 maski EE turvaventtiilillä ja päähineellä M-koko</t>
  </si>
  <si>
    <t>AF811 maski EE turvaventtiilillä ja päähineellä L-koko</t>
  </si>
  <si>
    <t>AF421 maski EE turvaventtiilillä S-koko</t>
  </si>
  <si>
    <t>AF421 maski EE turvaventtiilillä M-koko</t>
  </si>
  <si>
    <t>AF421 maski EE turvaventtiilillä L-koko</t>
  </si>
  <si>
    <t>AF421 maski EE turvaventtiilillä XL-koko</t>
  </si>
  <si>
    <t>Performatrak EE turvaventtiilillä ja remmeillä S-koko</t>
  </si>
  <si>
    <t>Performatrak EE turvaventtiilillä ja remmeillä M-koko</t>
  </si>
  <si>
    <t>Performatrak EE turvaventtiilillä ja remmeillä L-koko</t>
  </si>
  <si>
    <t>Performatrak EE turvaventtiilillä ja päähineellä S-koko</t>
  </si>
  <si>
    <t>Performatrak EE turvaventtiilillä ja päähineellä M-koko</t>
  </si>
  <si>
    <t>Performatrak EE turvaventtiilillä ja päähineellä L-koko</t>
  </si>
  <si>
    <t>cpap-nenämaski kertakäyttöinen aikuiset/lapset</t>
  </si>
  <si>
    <t>002468</t>
  </si>
  <si>
    <r>
      <t>sovelluttava cpap- ja niv-hoitoon respiraattorilla sekä sovelluttava seinäcpap-hoitoon = seinä CPAP -generaattori, kokovaihtoehtoja löydyttävä vähintään 3 kpl (esim. S / M / L), pyörivä kulmakappale (360 astetta), vakioliitäntä hengitysletkuihin 22/15 mm, kasvotyynyjen materiaali lateksiton silikoni ja / tai geeli,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ilman poistoiImaventtiiliä = rakoventtiiliä, kiinnitysremmit mukana, kiinnitysremmit säädettävissä, kiinnitys maskiin pikalukituksella, yksittäispakattuna, hiilidioksidimittausmahdollisuus, tehdaspuhdas</t>
    </r>
  </si>
  <si>
    <t>S002468, S312220E</t>
  </si>
  <si>
    <t>Performatrak nasal päähineellä lasten koko</t>
  </si>
  <si>
    <t>Performatrak nasal päähineellä S-koko</t>
  </si>
  <si>
    <t>Performatrak nasal päähineellä M/L-koko</t>
  </si>
  <si>
    <t>Performax kokokasvomaski EE turvaventtiilillä XL-koko</t>
  </si>
  <si>
    <t>Performax kokokasvomaski EE turvaventtiilillä L-koko</t>
  </si>
  <si>
    <t>Performax kokokasvomaski EE turvaventtiilillä S-koko</t>
  </si>
  <si>
    <t>Performax kokokasvomaski EE turvaventtiilillä XS-koko</t>
  </si>
  <si>
    <t>Performax kokokasvomaski EE turvaventtiilillä XXS-koko</t>
  </si>
  <si>
    <t>cpap-kasvomaski monikäyttöinen aikuiset/lapset</t>
  </si>
  <si>
    <t>323461</t>
  </si>
  <si>
    <t>sovelluttava uniapnealaitehoitoon ja kaksoispaineventilaattorihoitoon, kokovaihtoehtoja löydyttävä vähintään 3 kpl (esim. S / M / L), pyörivä kulmakappale (360 astetta), vakioliitäntä hengitysletkuihin 22/15 mm, kasvotyynyjen materiaali lateksiton silikoni ja / tai geeli, poistoilmaventtiili, turvaventtiili, kiinnitysremmit mukana, kiinnitysremmit säädettävissä, kiinnitys maskiin pikalukituksella, yksittäispakattuna, kiinnitysremmejä oltava tilattavissa irto-osina erikseen (hinnasto osista tarjouksen liitteenä)</t>
  </si>
  <si>
    <t>Performax kokokasvomaski EE/SE turvaventtiili/suljettu kulma XL-koko</t>
  </si>
  <si>
    <t>Performax kokokasvomaski EE/SE turvaventtiili/suljettu kulma L-koko</t>
  </si>
  <si>
    <t>Performax kokokasvomaski EE/SE turvaventtiili/suljettu kulma S-koko</t>
  </si>
  <si>
    <t>Performax kokokasvomaski EE/SE turvaventtiili/suljettu kulma XS-koko</t>
  </si>
  <si>
    <t>Performax kokokasvomaski EE/SE turvaventtiili/suljettu kulma XXS-koko</t>
  </si>
  <si>
    <t>Performax kokokasvomaskin remmit XL-koko</t>
  </si>
  <si>
    <t>Performax kokokasvomaskin remmit L-koko</t>
  </si>
  <si>
    <t>Performax kokokasvomaskin remmit S-koko</t>
  </si>
  <si>
    <t>Performax kokokasvomaskin remmit XS-koko</t>
  </si>
  <si>
    <t>Performax kokokasvomaskin remmit XXS-koko</t>
  </si>
  <si>
    <t>cpap-nenä-suumaski ei otsatukea monikäyttöinen aikuiset/lapset</t>
  </si>
  <si>
    <t>1090662, 1090663, 1090664</t>
  </si>
  <si>
    <t>Amara View</t>
  </si>
  <si>
    <t>1090221, 1090225, 1090228</t>
  </si>
  <si>
    <t>Amara</t>
  </si>
  <si>
    <t>1090421, 1090425, 1090426</t>
  </si>
  <si>
    <t>Amara Gel</t>
  </si>
  <si>
    <t>1104921, 1104922, 1104923</t>
  </si>
  <si>
    <t>Pico</t>
  </si>
  <si>
    <t>1094060, 1094061, 1109308</t>
  </si>
  <si>
    <t xml:space="preserve"> Wisp</t>
  </si>
  <si>
    <t>1060803, 1060804, 1089994</t>
  </si>
  <si>
    <t>FitLife</t>
  </si>
  <si>
    <t>Nuance</t>
  </si>
  <si>
    <t xml:space="preserve"> Nuance Pro</t>
  </si>
  <si>
    <t>DreamWear</t>
  </si>
  <si>
    <t>ResMed Finland Oy</t>
  </si>
  <si>
    <t>AirFit F20</t>
  </si>
  <si>
    <t>Australia</t>
  </si>
  <si>
    <t>Ultra Mirage</t>
  </si>
  <si>
    <t>Quattro Air</t>
  </si>
  <si>
    <t>Ultra Mirage II</t>
  </si>
  <si>
    <t>Mirage FX</t>
  </si>
  <si>
    <t>AirFit P10</t>
  </si>
  <si>
    <t>Risto Vesalainen Oy</t>
  </si>
  <si>
    <t>60-12-200</t>
  </si>
  <si>
    <t>EU</t>
  </si>
  <si>
    <t>60-55-150-1</t>
  </si>
  <si>
    <t>60-80-150-1</t>
  </si>
  <si>
    <t>60-85-150-1</t>
  </si>
  <si>
    <t>82-10-190</t>
  </si>
  <si>
    <t>silikoninen resuskitaattori</t>
  </si>
  <si>
    <t>82-10-290</t>
  </si>
  <si>
    <t>80-10-390</t>
  </si>
  <si>
    <t>Steripolar Oy</t>
  </si>
  <si>
    <t>AMCPEX01064</t>
  </si>
  <si>
    <t>CPAP setti, maski L syvä, mysy, PEEP venttiili 7,5cm H2O + turvaventtiili, suodatin, letku 1,8m ja 0,8m, kostuttajan kammio, T-yhdistäjä</t>
  </si>
  <si>
    <t>Pohjois-Irlanti</t>
  </si>
  <si>
    <t>AMCPEX01063</t>
  </si>
  <si>
    <t>Cpap setti, PEEP venttiili 7,5cmH2O, lämmitettävä letku 1,6m, turva PEEP, T-yhdistäjä, suodatin, kostuttajan kammio, T-kappale, PEEP 5,0cmH2O erikseen ref. 9005. Yhteishinta setti + peep</t>
  </si>
  <si>
    <t>PEEP-venttiili, 5,0 cmH2O</t>
  </si>
  <si>
    <t>PEEP-venttiili elvytyspalkeeseen adapterilla</t>
  </si>
  <si>
    <t>10-55315</t>
  </si>
  <si>
    <t>0100008110</t>
  </si>
  <si>
    <t>Happimaski, kk, aikuisten, 210cm letku</t>
  </si>
  <si>
    <t>0100001122</t>
  </si>
  <si>
    <t>Happimaski 210cm letkulla, lasten, kk, no-crush kinkkaamaton letku, 2 standardiyhdistäjää</t>
  </si>
  <si>
    <t>0100008130</t>
  </si>
  <si>
    <t>Aikuisten happimaski letkulla ja pussilla, 210cm no-crush letku, 2 sivuventtiiliä</t>
  </si>
  <si>
    <t>HAPPIMASKIN VAIHDETTAVILLA VENTUREILLA 28% - 60% AIKUISET</t>
  </si>
  <si>
    <t>0100001125</t>
  </si>
  <si>
    <t>Happimaski ventureilla, 7 eri värikoodattua venturia, DEHP-vapaa, aikuisten</t>
  </si>
  <si>
    <t>HAPPIMASKIN VAIHDETTAVILLA VENTUREILLA 28% - 60% LAPSET</t>
  </si>
  <si>
    <t>0100001127</t>
  </si>
  <si>
    <t>Happimaski ventureilla, 7 eri värikoodattua venturia, DEHP-vapaa, lasten</t>
  </si>
  <si>
    <t>Kuplaletku, rulla 30m, 3,3mm, vihreä</t>
  </si>
  <si>
    <t>Hinta/ M</t>
  </si>
  <si>
    <t>Kuplaletku, rulla 30m, 7mm, kirkas</t>
  </si>
  <si>
    <t>Kuplaletku, rulla 30m, 5mm, kirkas</t>
  </si>
  <si>
    <t>Neo-Tee t-kappaleresuskitaattori ilman maskia. Sopii suoraan ilmalähteeseen, letkustossa säädettävä PIP ja PEEP, 0-40cmH2O</t>
  </si>
  <si>
    <t>0100001750</t>
  </si>
  <si>
    <t>Happiviikset 210cm kinkkaamaton letku, pehmeä soft tip- kärki, DEHP-vapaa, aikuisten</t>
  </si>
  <si>
    <t>0100001602</t>
  </si>
  <si>
    <t>Happiviikset 210cm kinkkaamaton letku, pehmeä soft tip- kärki, DEHP-vapaa, lasten</t>
  </si>
  <si>
    <t>0100001601</t>
  </si>
  <si>
    <t>Happiviikset 210cm pehmeä soft tip- kärki, DEHP-vapaa, vauvojen</t>
  </si>
  <si>
    <t>cpap-nenä-suumaski ei otsatukea kertakäyttöinen aikuiset/lapset</t>
  </si>
  <si>
    <r>
      <t xml:space="preserve">sovelluttava cpap- ja niv-hoitoon respiraattorilla sekä sovelluttava seinäcpap-hoitoon, kokovaihtoehtoja löydyttävä vähintään 3 kpl (esim. S / M / L), pyörivä kulmakappale (360 astetta), vakioliitäntä hengitysletkuihin 22/15 mm, kasvotyynyjen materiaali lateksiton silikoni ja / tai geeli, </t>
    </r>
    <r>
      <rPr>
        <sz val="11"/>
        <color theme="1"/>
        <rFont val="Calibri"/>
        <family val="2"/>
        <scheme val="minor"/>
      </rPr>
      <t xml:space="preserve">ilman poistoiImaventtiiliä = rakoventtiiliä, turvaventtiili, kiinnitysremmit mukana, kiinnitysremmit säädettävissä, kiinnitys maskiin pikalukituksella, yksittäispakattuna, </t>
    </r>
    <r>
      <rPr>
        <sz val="11"/>
        <color theme="1"/>
        <rFont val="Calibri"/>
        <family val="2"/>
        <scheme val="minor"/>
      </rPr>
      <t>hiilidioksidimittausmahdollisuus, tehdaspuhdas</t>
    </r>
  </si>
  <si>
    <t>HRFM113550</t>
  </si>
  <si>
    <t>Universal-maski, koko L, 5 kokoa, AAV, kulmayhdistäjä, ei otsatukea, istuu tiiviisti leuan alle</t>
  </si>
  <si>
    <t>1057100</t>
  </si>
  <si>
    <t>Deluxe CPAP-maski, kääntyvä yhdistäjä, otsatuki, myssy, pikakiinnitys/-avaus, AAV, koot S, M ja L</t>
  </si>
  <si>
    <t>1057104</t>
  </si>
  <si>
    <t>Deluxe CPAP-maski, suora, pyörivä yhdistäjä, otsatuki, myssy, pikakiinnitys/-avaus, AAV, koot S, M ja L</t>
  </si>
  <si>
    <t>HRFM113485</t>
  </si>
  <si>
    <t>Universal-maski koko L, 5 kokoa, monikäyttöinen, silikoni, kääntyvä kulmayhdistäjä, istuu tukevasti leuan alle</t>
  </si>
  <si>
    <t>1380101015</t>
  </si>
  <si>
    <t>Haitariletku rullassa 30m, segmentoitu 15cm välein</t>
  </si>
  <si>
    <t>4392230002</t>
  </si>
  <si>
    <t>Hengitysletkusto, aikuisten, jatkettava 100-300cm, Y-yhdistäjä, kulma, co2-portti</t>
  </si>
  <si>
    <t>Aikuisten jatkettava hengitysletkusto, 22 mm, 90-300 cm,  Y-yhdistäjä kulma CO2-portti, 2 vedenkerääjää, lisäletku 150 cm,  2l hengityspussi</t>
  </si>
  <si>
    <t>4302016703</t>
  </si>
  <si>
    <t>Lasten hengitysletkusto y-yhdistäjällä, co2-portti, 150cm</t>
  </si>
  <si>
    <t xml:space="preserve"> PROV4861</t>
  </si>
  <si>
    <t>Lasten hengitysletkusto, 1.8m poimuletku, portillinen kulmayhdistäjä, portillinen mini kosteuslämpövaihdin filtterillä, lisäletku, 1 litran lateksiton hengityspussi, adapteri 22mmM/22mmM(15mmF) filtterillä</t>
  </si>
  <si>
    <t>AMBSN1605/1</t>
  </si>
  <si>
    <t>Lasten Jacson Rees letkusto</t>
  </si>
  <si>
    <t>AMGSMDIF701/005</t>
  </si>
  <si>
    <t>CO2 näyteletku 3m female-male</t>
  </si>
  <si>
    <t>AMGSMDIF701</t>
  </si>
  <si>
    <t>CO2 näyteletku 3m male-male</t>
  </si>
  <si>
    <t>4356200011</t>
  </si>
  <si>
    <t>Aikuisten 200cm koaxaaliletkusto kulmayhdistäjällä, co2 portti, lisäletku 150cm, hengityspussi 2l</t>
  </si>
  <si>
    <t>Suora yhdistäjä 15m-22f</t>
  </si>
  <si>
    <t>1350522011</t>
  </si>
  <si>
    <t>Yhdistäjä, suora, haitari 15 cm, 15f-22f</t>
  </si>
  <si>
    <t>1320001001</t>
  </si>
  <si>
    <t>Kulmayhdistäjä, 15m-22m</t>
  </si>
  <si>
    <t>Haitariletku, jatkettava, kaksois-swivel, imu/bronkoskooppiluukku, 22F-22M/15F, 15 cm</t>
  </si>
  <si>
    <t>AMCA1141</t>
  </si>
  <si>
    <t>Kostuttajan kammio</t>
  </si>
  <si>
    <t>1360000050</t>
  </si>
  <si>
    <t>Lateksiton hengityspussi 0,5L, neopreeni</t>
  </si>
  <si>
    <t>1360000100</t>
  </si>
  <si>
    <t>Lateksiton hengityspussi 1,0L, neopreeni</t>
  </si>
  <si>
    <t>1360000200</t>
  </si>
  <si>
    <t>Lateksiton hengityspussi 2,0L, neopreeni</t>
  </si>
  <si>
    <t>6310PS</t>
  </si>
  <si>
    <t>Bact HME Midi portilla, TV 100-1200mk, suora</t>
  </si>
  <si>
    <t>6320PS</t>
  </si>
  <si>
    <t>Bact HME Midi portilla, TV 100-1200mk, kulma</t>
  </si>
  <si>
    <t>6120PS</t>
  </si>
  <si>
    <t>Pharma Mini portilla, TV50-900, suora</t>
  </si>
  <si>
    <t>6130PS</t>
  </si>
  <si>
    <t>Pharma Mini portilla, TV50-900, kulma</t>
  </si>
  <si>
    <t>6100PS</t>
  </si>
  <si>
    <t>Pharma Mini, TV50-900, suora</t>
  </si>
  <si>
    <t>7055PS</t>
  </si>
  <si>
    <t>Bact Trap Mini, luer lock liitin, elektrostaattinen suodatin, TV 50-900ml</t>
  </si>
  <si>
    <t>7110PS</t>
  </si>
  <si>
    <t>Bact Trap Midi luer lock liitin, elektrostaattinen suodatin, TV100-1200ml</t>
  </si>
  <si>
    <t>7070PS</t>
  </si>
  <si>
    <t>Bact trap HEPA suodatin TV200-1500ml suora</t>
  </si>
  <si>
    <t>7010PS</t>
  </si>
  <si>
    <t>Bact trap elektrostaattinen suodatin, TV100-1500ml, suora</t>
  </si>
  <si>
    <t>6241PS</t>
  </si>
  <si>
    <t>Pharma Trach multifunction imuaukolla ja happiportilla, kevyt, 15mm yhdistäjä, TV50-1000ml</t>
  </si>
  <si>
    <t>6215PS</t>
  </si>
  <si>
    <t>Pharma Neo Basic, TV10-50, 15mmM/15mmF, lateksiton</t>
  </si>
  <si>
    <t>6220PS</t>
  </si>
  <si>
    <t>Pharma Neo Port etCO2-portilla, TV10-50, 15mmM/15mmF, lateksiton</t>
  </si>
  <si>
    <t>Aikuisten elvytyspalje kuffi maskilla koko 5, letku 3m, turvalukitus happiletkulle, maski koko 5, hapenvaraajapussi</t>
  </si>
  <si>
    <t>Lasten kk elvytyspalje kuffimaskilla koko 2 ja silikonimaskilla koko 0, hapenvaraajapussi ja happiletku, turvaventtiili</t>
  </si>
  <si>
    <t>Vauvojen kk elvytyspalje, maski, happiletku ja varaajapussi, manometri asennettuna, turvaventtiili</t>
  </si>
  <si>
    <t>Vauvojen kk elvytyspalje, maski, happiletku ja varaajapussi, turvaventtiili</t>
  </si>
  <si>
    <t>Vauvojen kk elvytyspalje, infant ja neonataalimaski, happiletku ja varaajapussi, manometri asennettuna, turvaventtiili</t>
  </si>
  <si>
    <t>Silikoninen aikuisten kirkas monikäyttöinen elvytyspalje, silikonimaskilla koko 5, hapenvaraajapussilla ja happiletkulla</t>
  </si>
  <si>
    <t>Silikoninen vauvojen kirkas monikäyttöinen elvytyspalje, silikonimaskilla koko 0, hapenvaraajapussilla ja happiletkulla</t>
  </si>
  <si>
    <t>Silikoninen lasten kirkas monikäyttöinen elvytyspalje, silikonimaskilla koko 3, hapenvaraajapussilla ja happiletkulla</t>
  </si>
  <si>
    <t>Hapenvaraajapussi aikuiset/lapset</t>
  </si>
  <si>
    <t>Elvytysmaski, pyöreä, neonatal</t>
  </si>
  <si>
    <t>Elvytysmaski, pyöreä, infant</t>
  </si>
  <si>
    <t>Elvytysmaski, pyöreä, lasten</t>
  </si>
  <si>
    <t>Elvytysmaski, soikea, irrotettava kova kuoriosa</t>
  </si>
  <si>
    <t>0100008853</t>
  </si>
  <si>
    <t>Nebulisaattori 6ml, 210cm kinkkaamaton letku 2 standandardiliittimellä</t>
  </si>
  <si>
    <t>0100008910</t>
  </si>
  <si>
    <t>Nebulisaattori 20ml, 210cm kinkkaamaton letku, T-kappale ja suukappale, aikusiten</t>
  </si>
  <si>
    <t>0100008852</t>
  </si>
  <si>
    <t>0100008905</t>
  </si>
  <si>
    <t>Nebulisaattori 210cm kinkkaamattomalla letkulla, intubaatioputken ja hengitysletkun väliin, T-yhdistäjällä, aikuisten</t>
  </si>
  <si>
    <t>Aikuisten nebulisaattori, suljettu, suukappaleella, 210cm letku, 6ml säiliö, filtteri uloshengitykselle</t>
  </si>
  <si>
    <t>0100009100</t>
  </si>
  <si>
    <t>VeriVita Oy</t>
  </si>
  <si>
    <t>Infant Flow LP Generator/Circuit 20pcs</t>
  </si>
  <si>
    <t>777000XS</t>
  </si>
  <si>
    <t>Infant Flow LP Prong, XS 10pcs</t>
  </si>
  <si>
    <t>777000S</t>
  </si>
  <si>
    <t>Infant Flow LP Prong, S 10pcs</t>
  </si>
  <si>
    <t>777000M</t>
  </si>
  <si>
    <t>Infant Flow LP Prong, M 10pcs</t>
  </si>
  <si>
    <t>777000L</t>
  </si>
  <si>
    <t>Infant Flow LP Prong, L  10pcs</t>
  </si>
  <si>
    <t>777000XL</t>
  </si>
  <si>
    <t>Infant Flow LP Prong, XL 10pcs</t>
  </si>
  <si>
    <t>777002XS</t>
  </si>
  <si>
    <t>Infant Flow LP Mask, XS 10pcs</t>
  </si>
  <si>
    <t>777002S</t>
  </si>
  <si>
    <t>Infant Flow LP Mask, Small 10pcs</t>
  </si>
  <si>
    <t>777002M</t>
  </si>
  <si>
    <t>Infant Flow LP Mask, Medium 10pcs</t>
  </si>
  <si>
    <t>777002L</t>
  </si>
  <si>
    <t>Infant Flow LP Mask, Large 10pcs</t>
  </si>
  <si>
    <t>777002XL</t>
  </si>
  <si>
    <t>Infant Flow LP Mask, XL 10pcs</t>
  </si>
  <si>
    <t>777010</t>
  </si>
  <si>
    <t>Infant Flow Bonnet LP, size 000 10pcs</t>
  </si>
  <si>
    <t>777012</t>
  </si>
  <si>
    <t>Infant Flow Bonnet LP, size 00 10pcs</t>
  </si>
  <si>
    <t>777014</t>
  </si>
  <si>
    <t>Infant Flow Bonnet LP, size 0 10pcs</t>
  </si>
  <si>
    <t>777016</t>
  </si>
  <si>
    <t>Infant Flow Bonnet LP, size 1 10pcs</t>
  </si>
  <si>
    <t>777018</t>
  </si>
  <si>
    <t>Infant Flow Bonnet LP, size 2 10pcs</t>
  </si>
  <si>
    <t>777020</t>
  </si>
  <si>
    <t>Infant Flow Bonnet LP, size 3 10pcs</t>
  </si>
  <si>
    <t>777022</t>
  </si>
  <si>
    <t>Infant Flow Bonnet LP, size 4 10pcs</t>
  </si>
  <si>
    <t>777024</t>
  </si>
  <si>
    <t>Infant Flow Bonnet LP, size 5 10pcs</t>
  </si>
  <si>
    <t>777026</t>
  </si>
  <si>
    <t>Infant Flow Bonnet LP, size 6 10pcs</t>
  </si>
  <si>
    <t>777028</t>
  </si>
  <si>
    <t>Infant Flow Bonnet LP, size 7 10pcs</t>
  </si>
  <si>
    <t>777040XS</t>
  </si>
  <si>
    <t>Infant Flow Headgear, XS 10pcs</t>
  </si>
  <si>
    <t>777040S</t>
  </si>
  <si>
    <t>Infant Flow Headgear, Small 10pcs</t>
  </si>
  <si>
    <t>777040SM</t>
  </si>
  <si>
    <t>Infant Flow Headgear, S/M 10pcs</t>
  </si>
  <si>
    <t>777040M</t>
  </si>
  <si>
    <t>Infant Flow Headgear, Medium 10pcs</t>
  </si>
  <si>
    <t>777040L</t>
  </si>
  <si>
    <t>Infant Flow Headgear, Large 10pcs</t>
  </si>
  <si>
    <t>777040XL</t>
  </si>
  <si>
    <t>Infant Flow Headgear, XL 10pcs</t>
  </si>
  <si>
    <t>Infant Flow Generator Strap 20pcs</t>
  </si>
  <si>
    <t>7772000LP</t>
  </si>
  <si>
    <t>Infant Flow LP Generator 10 pcs</t>
  </si>
  <si>
    <t>AAA</t>
  </si>
  <si>
    <t>yhteishinta</t>
  </si>
  <si>
    <t>BA10 ELVYTYSPALJE TARVIKE</t>
  </si>
  <si>
    <t>hinta/m</t>
  </si>
  <si>
    <t>näyte puuttuu</t>
  </si>
  <si>
    <t>00001</t>
  </si>
  <si>
    <t>RD</t>
  </si>
  <si>
    <t>SALTER 15</t>
  </si>
  <si>
    <t>SALTER 10</t>
  </si>
  <si>
    <t>0001</t>
  </si>
  <si>
    <t>cpap-sierainmaski kertakäyttöinen aikuiset/lapset</t>
  </si>
  <si>
    <t>xx</t>
  </si>
  <si>
    <t>ei tarjonnut kukaan</t>
  </si>
  <si>
    <t>ainoa tarjous</t>
  </si>
  <si>
    <t>valitaan</t>
  </si>
  <si>
    <t>lääkkeenantoon</t>
  </si>
  <si>
    <t>lapset</t>
  </si>
  <si>
    <t>LAPSET</t>
  </si>
  <si>
    <t>ei ole vedenkerääjää</t>
  </si>
  <si>
    <t>ei sovellu käyttötarkoitukseen -käyttökuntoon laittaminen vaatii liikaa voimaa ja aikaa</t>
  </si>
  <si>
    <t>liitin väärä (lyhyt kartio)</t>
  </si>
  <si>
    <t>ei sovellu käyttötarkoitukseen - koottava monesta palasesta</t>
  </si>
  <si>
    <t xml:space="preserve">valitaan </t>
  </si>
  <si>
    <t>1 L pussi - ei käy</t>
  </si>
  <si>
    <t>EI VALITA MITÄÄN - EI KÄYTTÖÄ</t>
  </si>
  <si>
    <t>LAPSIPOTILAALLE LIIAN PITKÄ SÄILIÖ</t>
  </si>
  <si>
    <t>GENERAATTORIKOHTAISIA -VALITAAN KAIKKI</t>
  </si>
  <si>
    <t>HINTALISTALLA</t>
  </si>
  <si>
    <t>HINTALISTALLA KAIKKI</t>
  </si>
  <si>
    <t>VALINTA</t>
  </si>
  <si>
    <t>liitin ei sovellu lyhyeen kartioliittimeen</t>
  </si>
  <si>
    <t>ROI</t>
  </si>
  <si>
    <t>valitaan kaikki - potilaskohtaisuus tärkeä</t>
  </si>
  <si>
    <t>VALITAAN - POTILASKOHTAISUUS TÄRKEÄÄ</t>
  </si>
  <si>
    <t>maski ei irtoa rungosta</t>
  </si>
  <si>
    <t>ei valita, mukana suljettu kulma - vaarantaa potilasturvallisuuden kotikäytössä</t>
  </si>
  <si>
    <t>ei ole kokokasvomaski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</si>
</sst>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€&quot;;[Red]\-#,##0.00\ &quot;€&quot;"/>
    <numFmt numFmtId="164" formatCode="_-* #,##0.0000\ [$€-40B]_-;\-* #,##0.0000\ [$€-40B]_-;_-* &quot;-&quot;????\ [$€-40B]_-;_-@_-"/>
    <numFmt numFmtId="165" formatCode="0000"/>
    <numFmt numFmtId="166" formatCode="[$€-2]\ #,##0.00;[Red]\-[$€-2]\ #,##0.00"/>
    <numFmt numFmtId="167" formatCode="0.0"/>
    <numFmt numFmtId="168" formatCode="0.000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9"/>
      <name val="Arial"/>
      <family val="2"/>
    </font>
    <font>
      <sz val="8"/>
      <color rgb="FF333333"/>
      <name val="Arial"/>
      <family val="2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9"/>
      <color rgb="FF000000"/>
      <name val="Arial"/>
      <family val="2"/>
    </font>
    <font>
      <sz val="11"/>
      <color theme="1"/>
      <name val="Calibri"/>
      <family val="2"/>
    </font>
    <font>
      <sz val="10"/>
      <color indexed="8"/>
      <name val="Calibri"/>
      <family val="2"/>
    </font>
    <font>
      <sz val="8.8000000000000007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9"/>
      </patternFill>
    </fill>
    <fill>
      <patternFill patternType="solid">
        <fgColor theme="2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4" fillId="0" borderId="0"/>
    <xf numFmtId="4" fontId="15" fillId="23" borderId="3" applyNumberFormat="0" applyProtection="0">
      <alignment horizontal="left" vertical="center" indent="1"/>
    </xf>
  </cellStyleXfs>
  <cellXfs count="468">
    <xf numFmtId="0" fontId="0" fillId="0" borderId="0" xfId="0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3" fillId="4" borderId="1" xfId="1" applyNumberFormat="1" applyFont="1" applyFill="1" applyBorder="1" applyAlignment="1" applyProtection="1">
      <alignment horizontal="center" vertical="center" wrapText="1"/>
    </xf>
    <xf numFmtId="0" fontId="3" fillId="5" borderId="1" xfId="1" applyNumberFormat="1" applyFont="1" applyFill="1" applyBorder="1" applyAlignment="1" applyProtection="1">
      <alignment horizontal="center" vertical="center" wrapText="1"/>
    </xf>
    <xf numFmtId="0" fontId="3" fillId="6" borderId="1" xfId="1" applyNumberFormat="1" applyFont="1" applyFill="1" applyBorder="1" applyAlignment="1" applyProtection="1">
      <alignment horizontal="center" vertical="center" wrapText="1"/>
    </xf>
    <xf numFmtId="0" fontId="3" fillId="7" borderId="1" xfId="1" applyNumberFormat="1" applyFont="1" applyFill="1" applyBorder="1" applyAlignment="1" applyProtection="1">
      <alignment horizontal="center" vertical="center" wrapText="1"/>
    </xf>
    <xf numFmtId="0" fontId="3" fillId="8" borderId="1" xfId="1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Alignment="1" applyProtection="1">
      <alignment horizontal="center" vertical="center"/>
    </xf>
    <xf numFmtId="0" fontId="2" fillId="0" borderId="0" xfId="0" applyFont="1"/>
    <xf numFmtId="0" fontId="8" fillId="9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right"/>
    </xf>
    <xf numFmtId="0" fontId="2" fillId="11" borderId="0" xfId="0" applyFont="1" applyFill="1"/>
    <xf numFmtId="0" fontId="0" fillId="11" borderId="0" xfId="0" applyFill="1"/>
    <xf numFmtId="0" fontId="0" fillId="11" borderId="0" xfId="0" applyFill="1" applyAlignment="1">
      <alignment wrapText="1"/>
    </xf>
    <xf numFmtId="0" fontId="0" fillId="11" borderId="0" xfId="0" applyFill="1" applyAlignment="1">
      <alignment horizontal="right"/>
    </xf>
    <xf numFmtId="49" fontId="0" fillId="11" borderId="0" xfId="0" applyNumberFormat="1" applyFill="1"/>
    <xf numFmtId="0" fontId="0" fillId="11" borderId="0" xfId="0" quotePrefix="1" applyFill="1" applyAlignment="1">
      <alignment horizontal="right"/>
    </xf>
    <xf numFmtId="0" fontId="0" fillId="0" borderId="0" xfId="0" applyFill="1"/>
    <xf numFmtId="0" fontId="0" fillId="13" borderId="0" xfId="0" applyFill="1"/>
    <xf numFmtId="0" fontId="0" fillId="12" borderId="0" xfId="0" applyFill="1"/>
    <xf numFmtId="0" fontId="0" fillId="12" borderId="0" xfId="0" applyFont="1" applyFill="1"/>
    <xf numFmtId="0" fontId="0" fillId="12" borderId="0" xfId="0" applyFill="1" applyAlignment="1">
      <alignment wrapText="1"/>
    </xf>
    <xf numFmtId="49" fontId="0" fillId="12" borderId="0" xfId="0" applyNumberFormat="1" applyFill="1"/>
    <xf numFmtId="0" fontId="0" fillId="12" borderId="0" xfId="0" applyFill="1" applyAlignment="1">
      <alignment horizontal="right"/>
    </xf>
    <xf numFmtId="0" fontId="0" fillId="12" borderId="0" xfId="0" applyFill="1" applyBorder="1"/>
    <xf numFmtId="0" fontId="0" fillId="12" borderId="0" xfId="0" applyFill="1" applyBorder="1" applyAlignment="1">
      <alignment horizontal="center" vertical="center"/>
    </xf>
    <xf numFmtId="16" fontId="0" fillId="12" borderId="0" xfId="0" quotePrefix="1" applyNumberFormat="1" applyFill="1" applyBorder="1" applyAlignment="1">
      <alignment horizontal="center" vertical="center"/>
    </xf>
    <xf numFmtId="0" fontId="0" fillId="0" borderId="0" xfId="0" applyAlignment="1"/>
    <xf numFmtId="0" fontId="2" fillId="14" borderId="0" xfId="0" applyFont="1" applyFill="1"/>
    <xf numFmtId="0" fontId="0" fillId="14" borderId="0" xfId="0" applyFill="1"/>
    <xf numFmtId="0" fontId="0" fillId="14" borderId="0" xfId="0" applyFill="1" applyAlignment="1">
      <alignment wrapText="1"/>
    </xf>
    <xf numFmtId="49" fontId="0" fillId="14" borderId="0" xfId="0" applyNumberFormat="1" applyFill="1"/>
    <xf numFmtId="0" fontId="0" fillId="14" borderId="0" xfId="0" applyFill="1" applyAlignment="1">
      <alignment horizontal="right"/>
    </xf>
    <xf numFmtId="0" fontId="0" fillId="14" borderId="0" xfId="0" quotePrefix="1" applyFill="1"/>
    <xf numFmtId="49" fontId="0" fillId="14" borderId="0" xfId="0" applyNumberFormat="1" applyFill="1" applyAlignment="1">
      <alignment horizontal="right"/>
    </xf>
    <xf numFmtId="0" fontId="0" fillId="14" borderId="0" xfId="0" applyFill="1" applyAlignment="1">
      <alignment horizontal="left"/>
    </xf>
    <xf numFmtId="0" fontId="0" fillId="14" borderId="0" xfId="0" applyFont="1" applyFill="1"/>
    <xf numFmtId="0" fontId="0" fillId="14" borderId="0" xfId="0" applyFill="1" applyAlignment="1"/>
    <xf numFmtId="0" fontId="2" fillId="15" borderId="0" xfId="0" applyFont="1" applyFill="1"/>
    <xf numFmtId="0" fontId="0" fillId="15" borderId="0" xfId="0" applyFill="1"/>
    <xf numFmtId="0" fontId="0" fillId="15" borderId="0" xfId="0" applyFill="1" applyAlignment="1">
      <alignment wrapText="1"/>
    </xf>
    <xf numFmtId="49" fontId="0" fillId="15" borderId="0" xfId="0" applyNumberFormat="1" applyFill="1"/>
    <xf numFmtId="0" fontId="0" fillId="15" borderId="0" xfId="0" applyFill="1" applyAlignment="1">
      <alignment horizontal="right"/>
    </xf>
    <xf numFmtId="0" fontId="0" fillId="15" borderId="0" xfId="0" quotePrefix="1" applyFill="1"/>
    <xf numFmtId="0" fontId="15" fillId="15" borderId="0" xfId="0" applyFont="1" applyFill="1" applyAlignment="1">
      <alignment horizontal="left"/>
    </xf>
    <xf numFmtId="0" fontId="0" fillId="0" borderId="0" xfId="0" applyBorder="1"/>
    <xf numFmtId="0" fontId="18" fillId="0" borderId="0" xfId="0" applyFont="1"/>
    <xf numFmtId="0" fontId="0" fillId="16" borderId="0" xfId="0" applyFill="1"/>
    <xf numFmtId="0" fontId="0" fillId="16" borderId="0" xfId="0" applyFill="1" applyAlignment="1">
      <alignment wrapText="1"/>
    </xf>
    <xf numFmtId="0" fontId="2" fillId="16" borderId="0" xfId="0" applyFont="1" applyFill="1"/>
    <xf numFmtId="0" fontId="0" fillId="16" borderId="0" xfId="0" applyFont="1" applyFill="1"/>
    <xf numFmtId="0" fontId="4" fillId="16" borderId="0" xfId="0" applyFont="1" applyFill="1" applyBorder="1" applyAlignment="1">
      <alignment vertical="top" wrapText="1"/>
    </xf>
    <xf numFmtId="0" fontId="0" fillId="16" borderId="0" xfId="0" applyFill="1" applyAlignment="1">
      <alignment horizontal="right"/>
    </xf>
    <xf numFmtId="0" fontId="2" fillId="17" borderId="0" xfId="0" applyFont="1" applyFill="1"/>
    <xf numFmtId="0" fontId="0" fillId="17" borderId="0" xfId="0" applyFill="1"/>
    <xf numFmtId="0" fontId="0" fillId="17" borderId="0" xfId="0" applyFill="1" applyAlignment="1">
      <alignment wrapText="1"/>
    </xf>
    <xf numFmtId="49" fontId="0" fillId="17" borderId="0" xfId="0" applyNumberFormat="1" applyFill="1"/>
    <xf numFmtId="0" fontId="0" fillId="17" borderId="0" xfId="0" applyFill="1" applyAlignment="1">
      <alignment horizontal="right"/>
    </xf>
    <xf numFmtId="0" fontId="0" fillId="17" borderId="0" xfId="0" applyFill="1" applyAlignment="1">
      <alignment horizontal="left"/>
    </xf>
    <xf numFmtId="0" fontId="2" fillId="18" borderId="0" xfId="0" applyFont="1" applyFill="1"/>
    <xf numFmtId="0" fontId="0" fillId="18" borderId="0" xfId="0" applyFont="1" applyFill="1"/>
    <xf numFmtId="0" fontId="0" fillId="18" borderId="0" xfId="0" applyFill="1"/>
    <xf numFmtId="0" fontId="0" fillId="18" borderId="0" xfId="0" applyFill="1" applyAlignment="1">
      <alignment wrapText="1"/>
    </xf>
    <xf numFmtId="0" fontId="2" fillId="19" borderId="0" xfId="0" applyFont="1" applyFill="1"/>
    <xf numFmtId="0" fontId="0" fillId="19" borderId="0" xfId="0" applyFill="1"/>
    <xf numFmtId="0" fontId="0" fillId="19" borderId="0" xfId="0" applyFill="1" applyAlignment="1">
      <alignment wrapText="1"/>
    </xf>
    <xf numFmtId="49" fontId="0" fillId="19" borderId="0" xfId="0" applyNumberFormat="1" applyFill="1"/>
    <xf numFmtId="0" fontId="0" fillId="19" borderId="0" xfId="0" applyFill="1" applyAlignment="1">
      <alignment horizontal="right"/>
    </xf>
    <xf numFmtId="0" fontId="0" fillId="19" borderId="0" xfId="0" applyFill="1" applyAlignment="1">
      <alignment horizontal="left"/>
    </xf>
    <xf numFmtId="2" fontId="0" fillId="19" borderId="0" xfId="0" applyNumberFormat="1" applyFill="1"/>
    <xf numFmtId="0" fontId="0" fillId="19" borderId="0" xfId="0" quotePrefix="1" applyFill="1"/>
    <xf numFmtId="49" fontId="0" fillId="19" borderId="0" xfId="0" applyNumberFormat="1" applyFill="1" applyAlignment="1">
      <alignment horizontal="right"/>
    </xf>
    <xf numFmtId="49" fontId="0" fillId="18" borderId="0" xfId="0" applyNumberFormat="1" applyFill="1"/>
    <xf numFmtId="0" fontId="0" fillId="18" borderId="0" xfId="0" applyFill="1" applyAlignment="1">
      <alignment horizontal="right"/>
    </xf>
    <xf numFmtId="0" fontId="0" fillId="18" borderId="0" xfId="0" applyFill="1" applyAlignment="1">
      <alignment horizontal="left"/>
    </xf>
    <xf numFmtId="0" fontId="0" fillId="18" borderId="0" xfId="0" quotePrefix="1" applyFill="1"/>
    <xf numFmtId="0" fontId="2" fillId="20" borderId="0" xfId="0" applyFont="1" applyFill="1"/>
    <xf numFmtId="0" fontId="0" fillId="20" borderId="0" xfId="0" applyFill="1"/>
    <xf numFmtId="0" fontId="0" fillId="20" borderId="0" xfId="0" applyFill="1" applyAlignment="1">
      <alignment wrapText="1"/>
    </xf>
    <xf numFmtId="49" fontId="0" fillId="20" borderId="0" xfId="0" applyNumberFormat="1" applyFill="1"/>
    <xf numFmtId="0" fontId="0" fillId="20" borderId="0" xfId="0" applyFill="1" applyAlignment="1">
      <alignment horizontal="right"/>
    </xf>
    <xf numFmtId="0" fontId="0" fillId="20" borderId="0" xfId="0" applyFill="1" applyAlignment="1">
      <alignment horizontal="left"/>
    </xf>
    <xf numFmtId="0" fontId="0" fillId="20" borderId="0" xfId="0" quotePrefix="1" applyFill="1"/>
    <xf numFmtId="0" fontId="0" fillId="20" borderId="0" xfId="0" applyFill="1" applyBorder="1" applyAlignment="1">
      <alignment horizontal="left"/>
    </xf>
    <xf numFmtId="0" fontId="0" fillId="20" borderId="0" xfId="0" applyFill="1" applyBorder="1"/>
    <xf numFmtId="0" fontId="0" fillId="20" borderId="0" xfId="0" applyFill="1" applyBorder="1" applyAlignment="1">
      <alignment horizontal="right"/>
    </xf>
    <xf numFmtId="0" fontId="0" fillId="20" borderId="0" xfId="0" applyFont="1" applyFill="1"/>
    <xf numFmtId="0" fontId="17" fillId="20" borderId="0" xfId="0" applyFont="1" applyFill="1" applyBorder="1" applyAlignment="1">
      <alignment horizontal="left"/>
    </xf>
    <xf numFmtId="0" fontId="17" fillId="20" borderId="0" xfId="0" applyFont="1" applyFill="1" applyBorder="1" applyAlignment="1">
      <alignment horizontal="right"/>
    </xf>
    <xf numFmtId="0" fontId="4" fillId="20" borderId="0" xfId="0" applyFont="1" applyFill="1" applyBorder="1"/>
    <xf numFmtId="0" fontId="0" fillId="21" borderId="0" xfId="0" applyFill="1" applyAlignment="1"/>
    <xf numFmtId="2" fontId="0" fillId="21" borderId="0" xfId="0" applyNumberFormat="1" applyFill="1" applyAlignment="1"/>
    <xf numFmtId="0" fontId="0" fillId="21" borderId="0" xfId="0" quotePrefix="1" applyFill="1" applyAlignment="1"/>
    <xf numFmtId="0" fontId="2" fillId="21" borderId="0" xfId="0" applyFont="1" applyFill="1" applyAlignment="1"/>
    <xf numFmtId="0" fontId="0" fillId="21" borderId="0" xfId="0" applyFont="1" applyFill="1" applyAlignment="1"/>
    <xf numFmtId="49" fontId="0" fillId="21" borderId="0" xfId="0" applyNumberFormat="1" applyFill="1" applyAlignment="1"/>
    <xf numFmtId="0" fontId="0" fillId="21" borderId="0" xfId="0" applyFill="1" applyAlignment="1">
      <alignment horizontal="right"/>
    </xf>
    <xf numFmtId="165" fontId="0" fillId="21" borderId="0" xfId="0" applyNumberFormat="1" applyFill="1" applyAlignment="1"/>
    <xf numFmtId="0" fontId="18" fillId="21" borderId="0" xfId="0" applyFont="1" applyFill="1" applyAlignment="1"/>
    <xf numFmtId="0" fontId="18" fillId="21" borderId="0" xfId="0" applyFont="1" applyFill="1" applyAlignment="1">
      <alignment horizontal="right"/>
    </xf>
    <xf numFmtId="0" fontId="0" fillId="14" borderId="0" xfId="0" applyFill="1" applyAlignment="1">
      <alignment horizontal="right" wrapText="1"/>
    </xf>
    <xf numFmtId="0" fontId="2" fillId="13" borderId="0" xfId="0" applyFont="1" applyFill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right"/>
    </xf>
    <xf numFmtId="0" fontId="2" fillId="22" borderId="0" xfId="0" applyFont="1" applyFill="1"/>
    <xf numFmtId="0" fontId="0" fillId="22" borderId="0" xfId="0" applyFill="1"/>
    <xf numFmtId="0" fontId="0" fillId="22" borderId="0" xfId="0" applyFill="1" applyAlignment="1">
      <alignment wrapText="1"/>
    </xf>
    <xf numFmtId="49" fontId="0" fillId="22" borderId="0" xfId="0" applyNumberFormat="1" applyFill="1"/>
    <xf numFmtId="166" fontId="0" fillId="22" borderId="0" xfId="0" applyNumberFormat="1" applyFill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right"/>
    </xf>
    <xf numFmtId="0" fontId="0" fillId="2" borderId="0" xfId="0" quotePrefix="1" applyFill="1"/>
    <xf numFmtId="0" fontId="2" fillId="2" borderId="0" xfId="0" applyFont="1" applyFill="1"/>
    <xf numFmtId="49" fontId="0" fillId="2" borderId="0" xfId="0" applyNumberFormat="1" applyFill="1"/>
    <xf numFmtId="0" fontId="0" fillId="2" borderId="0" xfId="0" quotePrefix="1" applyFill="1" applyAlignment="1">
      <alignment horizontal="right"/>
    </xf>
    <xf numFmtId="0" fontId="0" fillId="2" borderId="0" xfId="0" quotePrefix="1" applyFill="1" applyAlignment="1">
      <alignment horizontal="left"/>
    </xf>
    <xf numFmtId="2" fontId="0" fillId="2" borderId="0" xfId="0" quotePrefix="1" applyNumberFormat="1" applyFill="1" applyAlignment="1">
      <alignment horizontal="right"/>
    </xf>
    <xf numFmtId="0" fontId="18" fillId="2" borderId="0" xfId="0" applyFont="1" applyFill="1" applyAlignment="1">
      <alignment horizontal="right"/>
    </xf>
    <xf numFmtId="0" fontId="18" fillId="2" borderId="0" xfId="0" applyFont="1" applyFill="1"/>
    <xf numFmtId="0" fontId="18" fillId="2" borderId="0" xfId="0" applyFont="1" applyFill="1" applyAlignment="1">
      <alignment horizontal="left"/>
    </xf>
    <xf numFmtId="2" fontId="18" fillId="2" borderId="0" xfId="0" applyNumberFormat="1" applyFont="1" applyFill="1" applyAlignment="1">
      <alignment horizontal="right"/>
    </xf>
    <xf numFmtId="0" fontId="0" fillId="2" borderId="0" xfId="0" applyFont="1" applyFill="1"/>
    <xf numFmtId="0" fontId="0" fillId="2" borderId="0" xfId="0" applyFill="1" applyBorder="1" applyAlignment="1">
      <alignment horizontal="center" vertical="center"/>
    </xf>
    <xf numFmtId="0" fontId="8" fillId="24" borderId="0" xfId="0" applyFont="1" applyFill="1" applyBorder="1" applyAlignment="1">
      <alignment horizontal="left"/>
    </xf>
    <xf numFmtId="0" fontId="12" fillId="18" borderId="0" xfId="2" applyNumberFormat="1" applyFont="1" applyFill="1" applyBorder="1" applyAlignment="1">
      <alignment horizontal="left" vertical="center"/>
    </xf>
    <xf numFmtId="0" fontId="12" fillId="10" borderId="0" xfId="0" applyFont="1" applyFill="1" applyBorder="1" applyAlignment="1">
      <alignment horizontal="left" wrapText="1"/>
    </xf>
    <xf numFmtId="0" fontId="11" fillId="10" borderId="0" xfId="0" applyFont="1" applyFill="1" applyBorder="1" applyAlignment="1">
      <alignment horizontal="left" wrapText="1"/>
    </xf>
    <xf numFmtId="0" fontId="0" fillId="14" borderId="0" xfId="0" applyFill="1" applyBorder="1"/>
    <xf numFmtId="0" fontId="0" fillId="18" borderId="0" xfId="0" applyFill="1" applyBorder="1"/>
    <xf numFmtId="0" fontId="0" fillId="15" borderId="0" xfId="0" applyFill="1" applyBorder="1"/>
    <xf numFmtId="0" fontId="0" fillId="0" borderId="0" xfId="0" applyBorder="1" applyAlignment="1">
      <alignment wrapText="1"/>
    </xf>
    <xf numFmtId="167" fontId="0" fillId="0" borderId="0" xfId="0" applyNumberFormat="1"/>
    <xf numFmtId="2" fontId="0" fillId="0" borderId="0" xfId="0" applyNumberFormat="1"/>
    <xf numFmtId="0" fontId="2" fillId="25" borderId="0" xfId="0" applyFont="1" applyFill="1"/>
    <xf numFmtId="2" fontId="0" fillId="16" borderId="0" xfId="0" applyNumberFormat="1" applyFill="1" applyAlignment="1"/>
    <xf numFmtId="0" fontId="0" fillId="16" borderId="0" xfId="0" applyFill="1" applyAlignment="1"/>
    <xf numFmtId="0" fontId="0" fillId="21" borderId="0" xfId="0" applyFill="1"/>
    <xf numFmtId="0" fontId="0" fillId="6" borderId="0" xfId="0" applyFill="1"/>
    <xf numFmtId="2" fontId="0" fillId="6" borderId="0" xfId="0" applyNumberFormat="1" applyFill="1"/>
    <xf numFmtId="0" fontId="0" fillId="26" borderId="0" xfId="0" applyFill="1"/>
    <xf numFmtId="0" fontId="2" fillId="26" borderId="0" xfId="0" applyFont="1" applyFill="1"/>
    <xf numFmtId="0" fontId="2" fillId="6" borderId="0" xfId="0" applyFont="1" applyFill="1"/>
    <xf numFmtId="0" fontId="2" fillId="12" borderId="0" xfId="0" applyFont="1" applyFill="1"/>
    <xf numFmtId="0" fontId="0" fillId="0" borderId="0" xfId="0" quotePrefix="1"/>
    <xf numFmtId="0" fontId="0" fillId="0" borderId="0" xfId="0" quotePrefix="1" applyFont="1"/>
    <xf numFmtId="0" fontId="0" fillId="18" borderId="0" xfId="0" applyFill="1" applyAlignment="1"/>
    <xf numFmtId="0" fontId="0" fillId="3" borderId="0" xfId="0" applyFill="1" applyAlignment="1"/>
    <xf numFmtId="0" fontId="0" fillId="27" borderId="0" xfId="0" applyFill="1"/>
    <xf numFmtId="0" fontId="0" fillId="28" borderId="0" xfId="0" applyFill="1"/>
    <xf numFmtId="0" fontId="0" fillId="28" borderId="0" xfId="0" applyFill="1" applyAlignment="1"/>
    <xf numFmtId="0" fontId="0" fillId="20" borderId="0" xfId="0" applyFill="1" applyAlignment="1"/>
    <xf numFmtId="0" fontId="2" fillId="21" borderId="0" xfId="0" applyFont="1" applyFill="1"/>
    <xf numFmtId="0" fontId="2" fillId="27" borderId="0" xfId="0" applyFont="1" applyFill="1"/>
    <xf numFmtId="0" fontId="0" fillId="18" borderId="0" xfId="0" quotePrefix="1" applyFill="1" applyAlignment="1"/>
    <xf numFmtId="0" fontId="4" fillId="18" borderId="0" xfId="0" applyFont="1" applyFill="1" applyBorder="1" applyAlignment="1">
      <alignment horizontal="left" vertical="top" wrapText="1"/>
    </xf>
    <xf numFmtId="2" fontId="0" fillId="18" borderId="0" xfId="0" applyNumberFormat="1" applyFill="1" applyAlignment="1"/>
    <xf numFmtId="2" fontId="0" fillId="18" borderId="0" xfId="0" applyNumberFormat="1" applyFill="1" applyAlignment="1">
      <alignment horizontal="right"/>
    </xf>
    <xf numFmtId="0" fontId="8" fillId="29" borderId="0" xfId="0" applyFont="1" applyFill="1" applyBorder="1" applyAlignment="1">
      <alignment horizontal="left"/>
    </xf>
    <xf numFmtId="0" fontId="0" fillId="30" borderId="0" xfId="0" applyFill="1" applyAlignment="1"/>
    <xf numFmtId="2" fontId="0" fillId="30" borderId="0" xfId="0" applyNumberFormat="1" applyFill="1" applyAlignment="1"/>
    <xf numFmtId="0" fontId="0" fillId="30" borderId="0" xfId="0" applyFill="1"/>
    <xf numFmtId="0" fontId="0" fillId="30" borderId="0" xfId="0" applyFill="1" applyAlignment="1">
      <alignment wrapText="1"/>
    </xf>
    <xf numFmtId="0" fontId="0" fillId="30" borderId="0" xfId="0" applyFill="1" applyAlignment="1">
      <alignment horizontal="right"/>
    </xf>
    <xf numFmtId="0" fontId="0" fillId="30" borderId="0" xfId="0" applyFill="1" applyAlignment="1">
      <alignment horizontal="left"/>
    </xf>
    <xf numFmtId="2" fontId="0" fillId="30" borderId="0" xfId="0" applyNumberFormat="1" applyFill="1" applyAlignment="1">
      <alignment horizontal="right"/>
    </xf>
    <xf numFmtId="0" fontId="8" fillId="31" borderId="0" xfId="0" applyFont="1" applyFill="1" applyBorder="1" applyAlignment="1">
      <alignment horizontal="left"/>
    </xf>
    <xf numFmtId="2" fontId="0" fillId="14" borderId="0" xfId="0" applyNumberFormat="1" applyFill="1" applyAlignment="1"/>
    <xf numFmtId="0" fontId="12" fillId="14" borderId="0" xfId="2" applyNumberFormat="1" applyFont="1" applyFill="1" applyBorder="1" applyAlignment="1">
      <alignment horizontal="left" vertical="center" wrapText="1"/>
    </xf>
    <xf numFmtId="0" fontId="2" fillId="14" borderId="0" xfId="0" applyFont="1" applyFill="1" applyAlignment="1"/>
    <xf numFmtId="0" fontId="0" fillId="6" borderId="0" xfId="0" applyFill="1" applyAlignment="1">
      <alignment wrapText="1"/>
    </xf>
    <xf numFmtId="0" fontId="2" fillId="28" borderId="0" xfId="0" applyFont="1" applyFill="1" applyAlignment="1"/>
    <xf numFmtId="2" fontId="0" fillId="28" borderId="0" xfId="0" applyNumberFormat="1" applyFill="1" applyAlignment="1"/>
    <xf numFmtId="0" fontId="18" fillId="28" borderId="0" xfId="0" applyFont="1" applyFill="1" applyBorder="1" applyAlignment="1">
      <alignment horizontal="center" vertical="top"/>
    </xf>
    <xf numFmtId="0" fontId="2" fillId="28" borderId="0" xfId="0" applyFont="1" applyFill="1"/>
    <xf numFmtId="0" fontId="0" fillId="28" borderId="0" xfId="0" applyFill="1" applyAlignment="1">
      <alignment wrapText="1"/>
    </xf>
    <xf numFmtId="0" fontId="0" fillId="21" borderId="0" xfId="0" applyFill="1" applyAlignment="1">
      <alignment wrapText="1"/>
    </xf>
    <xf numFmtId="0" fontId="2" fillId="17" borderId="0" xfId="0" applyFont="1" applyFill="1" applyAlignment="1"/>
    <xf numFmtId="0" fontId="0" fillId="17" borderId="0" xfId="0" applyFill="1" applyAlignment="1"/>
    <xf numFmtId="49" fontId="0" fillId="17" borderId="0" xfId="0" applyNumberFormat="1" applyFill="1" applyAlignment="1"/>
    <xf numFmtId="2" fontId="0" fillId="17" borderId="0" xfId="0" applyNumberFormat="1" applyFill="1" applyAlignment="1"/>
    <xf numFmtId="2" fontId="0" fillId="17" borderId="0" xfId="0" applyNumberFormat="1" applyFill="1" applyAlignment="1">
      <alignment horizontal="right"/>
    </xf>
    <xf numFmtId="0" fontId="12" fillId="20" borderId="0" xfId="2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2" fillId="3" borderId="0" xfId="0" applyFont="1" applyFill="1" applyAlignment="1"/>
    <xf numFmtId="0" fontId="0" fillId="27" borderId="0" xfId="0" applyFill="1" applyAlignment="1">
      <alignment wrapText="1"/>
    </xf>
    <xf numFmtId="49" fontId="0" fillId="27" borderId="0" xfId="0" applyNumberFormat="1" applyFill="1"/>
    <xf numFmtId="0" fontId="0" fillId="27" borderId="0" xfId="0" applyFill="1" applyAlignment="1">
      <alignment horizontal="right"/>
    </xf>
    <xf numFmtId="0" fontId="0" fillId="27" borderId="0" xfId="0" applyFill="1" applyAlignment="1">
      <alignment horizontal="left"/>
    </xf>
    <xf numFmtId="49" fontId="0" fillId="14" borderId="0" xfId="0" applyNumberFormat="1" applyFill="1" applyAlignment="1"/>
    <xf numFmtId="2" fontId="0" fillId="14" borderId="0" xfId="0" applyNumberFormat="1" applyFill="1"/>
    <xf numFmtId="168" fontId="0" fillId="0" borderId="0" xfId="0" applyNumberFormat="1"/>
    <xf numFmtId="2" fontId="0" fillId="0" borderId="0" xfId="0" applyNumberFormat="1" applyAlignment="1"/>
    <xf numFmtId="0" fontId="19" fillId="14" borderId="0" xfId="0" applyFont="1" applyFill="1"/>
    <xf numFmtId="0" fontId="18" fillId="14" borderId="0" xfId="0" applyFont="1" applyFill="1" applyAlignment="1">
      <alignment horizontal="right"/>
    </xf>
    <xf numFmtId="0" fontId="18" fillId="14" borderId="0" xfId="0" applyFont="1" applyFill="1"/>
    <xf numFmtId="0" fontId="18" fillId="14" borderId="0" xfId="0" applyFont="1" applyFill="1" applyAlignment="1">
      <alignment horizontal="left"/>
    </xf>
    <xf numFmtId="2" fontId="18" fillId="14" borderId="0" xfId="0" applyNumberFormat="1" applyFont="1" applyFill="1" applyAlignment="1">
      <alignment horizontal="right"/>
    </xf>
    <xf numFmtId="0" fontId="1" fillId="14" borderId="0" xfId="0" applyFont="1" applyFill="1"/>
    <xf numFmtId="0" fontId="19" fillId="21" borderId="0" xfId="0" applyFont="1" applyFill="1"/>
    <xf numFmtId="0" fontId="0" fillId="21" borderId="0" xfId="0" applyFill="1" applyAlignment="1">
      <alignment horizontal="left"/>
    </xf>
    <xf numFmtId="2" fontId="0" fillId="21" borderId="0" xfId="0" applyNumberFormat="1" applyFill="1"/>
    <xf numFmtId="0" fontId="19" fillId="28" borderId="0" xfId="0" applyFont="1" applyFill="1"/>
    <xf numFmtId="0" fontId="0" fillId="28" borderId="0" xfId="0" applyFill="1" applyAlignment="1">
      <alignment horizontal="left"/>
    </xf>
    <xf numFmtId="0" fontId="0" fillId="28" borderId="0" xfId="0" applyFill="1" applyAlignment="1">
      <alignment horizontal="right"/>
    </xf>
    <xf numFmtId="2" fontId="0" fillId="28" borderId="0" xfId="0" applyNumberFormat="1" applyFill="1"/>
    <xf numFmtId="0" fontId="18" fillId="28" borderId="0" xfId="0" applyFont="1" applyFill="1" applyAlignment="1">
      <alignment horizontal="right"/>
    </xf>
    <xf numFmtId="0" fontId="18" fillId="28" borderId="0" xfId="0" applyFont="1" applyFill="1"/>
    <xf numFmtId="0" fontId="18" fillId="28" borderId="0" xfId="0" applyFont="1" applyFill="1" applyAlignment="1">
      <alignment horizontal="left"/>
    </xf>
    <xf numFmtId="0" fontId="1" fillId="28" borderId="0" xfId="0" applyFont="1" applyFill="1"/>
    <xf numFmtId="0" fontId="19" fillId="32" borderId="0" xfId="0" applyFont="1" applyFill="1"/>
    <xf numFmtId="0" fontId="0" fillId="32" borderId="0" xfId="0" applyFill="1"/>
    <xf numFmtId="0" fontId="0" fillId="32" borderId="0" xfId="0" applyFill="1" applyAlignment="1">
      <alignment horizontal="right"/>
    </xf>
    <xf numFmtId="0" fontId="2" fillId="32" borderId="0" xfId="0" applyFont="1" applyFill="1"/>
    <xf numFmtId="0" fontId="0" fillId="32" borderId="0" xfId="0" applyFill="1" applyAlignment="1">
      <alignment horizontal="left"/>
    </xf>
    <xf numFmtId="2" fontId="0" fillId="32" borderId="0" xfId="0" applyNumberFormat="1" applyFill="1"/>
    <xf numFmtId="0" fontId="19" fillId="30" borderId="0" xfId="0" applyFont="1" applyFill="1"/>
    <xf numFmtId="49" fontId="0" fillId="30" borderId="0" xfId="0" applyNumberFormat="1" applyFont="1" applyFill="1"/>
    <xf numFmtId="0" fontId="2" fillId="30" borderId="0" xfId="0" applyFont="1" applyFill="1"/>
    <xf numFmtId="49" fontId="0" fillId="30" borderId="0" xfId="0" applyNumberFormat="1" applyFill="1"/>
    <xf numFmtId="2" fontId="0" fillId="30" borderId="0" xfId="0" applyNumberFormat="1" applyFill="1"/>
    <xf numFmtId="0" fontId="2" fillId="30" borderId="0" xfId="0" applyFont="1" applyFill="1" applyAlignment="1"/>
    <xf numFmtId="49" fontId="0" fillId="30" borderId="0" xfId="0" applyNumberFormat="1" applyFill="1" applyAlignment="1"/>
    <xf numFmtId="0" fontId="18" fillId="30" borderId="0" xfId="0" applyFont="1" applyFill="1" applyAlignment="1">
      <alignment horizontal="right"/>
    </xf>
    <xf numFmtId="0" fontId="18" fillId="30" borderId="0" xfId="0" applyFont="1" applyFill="1"/>
    <xf numFmtId="0" fontId="18" fillId="30" borderId="0" xfId="0" applyFont="1" applyFill="1" applyAlignment="1">
      <alignment horizontal="left"/>
    </xf>
    <xf numFmtId="0" fontId="1" fillId="30" borderId="0" xfId="0" applyFont="1" applyFill="1"/>
    <xf numFmtId="49" fontId="0" fillId="21" borderId="0" xfId="0" applyNumberFormat="1" applyFill="1"/>
    <xf numFmtId="49" fontId="0" fillId="6" borderId="0" xfId="0" applyNumberFormat="1" applyFill="1"/>
    <xf numFmtId="0" fontId="0" fillId="6" borderId="0" xfId="0" applyFill="1" applyAlignment="1">
      <alignment horizontal="left"/>
    </xf>
    <xf numFmtId="0" fontId="0" fillId="6" borderId="0" xfId="0" applyFill="1" applyAlignment="1">
      <alignment horizontal="right"/>
    </xf>
    <xf numFmtId="0" fontId="2" fillId="6" borderId="0" xfId="0" applyFont="1" applyFill="1" applyAlignment="1"/>
    <xf numFmtId="0" fontId="0" fillId="6" borderId="0" xfId="0" applyFill="1" applyAlignment="1"/>
    <xf numFmtId="49" fontId="0" fillId="6" borderId="0" xfId="0" applyNumberFormat="1" applyFill="1" applyAlignment="1"/>
    <xf numFmtId="0" fontId="18" fillId="6" borderId="0" xfId="0" applyFont="1" applyFill="1"/>
    <xf numFmtId="0" fontId="2" fillId="19" borderId="0" xfId="0" applyFont="1" applyFill="1" applyAlignment="1"/>
    <xf numFmtId="0" fontId="0" fillId="19" borderId="0" xfId="0" applyFill="1" applyAlignment="1"/>
    <xf numFmtId="49" fontId="0" fillId="19" borderId="0" xfId="0" applyNumberFormat="1" applyFill="1" applyAlignment="1"/>
    <xf numFmtId="0" fontId="18" fillId="19" borderId="0" xfId="0" applyFont="1" applyFill="1"/>
    <xf numFmtId="2" fontId="0" fillId="20" borderId="0" xfId="0" applyNumberFormat="1" applyFill="1"/>
    <xf numFmtId="15" fontId="4" fillId="20" borderId="0" xfId="0" applyNumberFormat="1" applyFont="1" applyFill="1" applyBorder="1" applyAlignment="1">
      <alignment vertical="top"/>
    </xf>
    <xf numFmtId="0" fontId="17" fillId="20" borderId="0" xfId="0" applyFont="1" applyFill="1" applyBorder="1" applyAlignment="1">
      <alignment vertical="top" wrapText="1"/>
    </xf>
    <xf numFmtId="0" fontId="2" fillId="20" borderId="0" xfId="0" applyFont="1" applyFill="1" applyAlignment="1"/>
    <xf numFmtId="49" fontId="0" fillId="20" borderId="0" xfId="0" applyNumberFormat="1" applyFill="1" applyAlignment="1"/>
    <xf numFmtId="0" fontId="18" fillId="20" borderId="0" xfId="0" applyFont="1" applyFill="1"/>
    <xf numFmtId="2" fontId="0" fillId="20" borderId="0" xfId="0" applyNumberFormat="1" applyFill="1" applyAlignment="1">
      <alignment horizontal="right"/>
    </xf>
    <xf numFmtId="49" fontId="0" fillId="26" borderId="0" xfId="0" applyNumberFormat="1" applyFill="1"/>
    <xf numFmtId="0" fontId="0" fillId="26" borderId="0" xfId="0" applyFill="1" applyAlignment="1">
      <alignment horizontal="right"/>
    </xf>
    <xf numFmtId="0" fontId="0" fillId="26" borderId="0" xfId="0" applyFill="1" applyAlignment="1">
      <alignment horizontal="left"/>
    </xf>
    <xf numFmtId="0" fontId="2" fillId="33" borderId="0" xfId="0" applyFont="1" applyFill="1"/>
    <xf numFmtId="0" fontId="0" fillId="33" borderId="0" xfId="0" applyFill="1"/>
    <xf numFmtId="0" fontId="0" fillId="33" borderId="0" xfId="0" applyFill="1" applyAlignment="1">
      <alignment wrapText="1"/>
    </xf>
    <xf numFmtId="49" fontId="0" fillId="33" borderId="0" xfId="0" applyNumberFormat="1" applyFill="1"/>
    <xf numFmtId="0" fontId="0" fillId="33" borderId="0" xfId="0" applyFill="1" applyAlignment="1">
      <alignment horizontal="left"/>
    </xf>
    <xf numFmtId="0" fontId="0" fillId="33" borderId="0" xfId="0" applyFill="1" applyAlignment="1">
      <alignment horizontal="right"/>
    </xf>
    <xf numFmtId="2" fontId="0" fillId="33" borderId="0" xfId="0" applyNumberFormat="1" applyFill="1"/>
    <xf numFmtId="0" fontId="2" fillId="33" borderId="0" xfId="0" applyFont="1" applyFill="1" applyAlignment="1"/>
    <xf numFmtId="0" fontId="0" fillId="33" borderId="0" xfId="0" applyFill="1" applyAlignment="1"/>
    <xf numFmtId="49" fontId="0" fillId="33" borderId="0" xfId="0" applyNumberFormat="1" applyFill="1" applyAlignment="1"/>
    <xf numFmtId="2" fontId="0" fillId="33" borderId="0" xfId="0" applyNumberFormat="1" applyFill="1" applyAlignment="1"/>
    <xf numFmtId="0" fontId="0" fillId="26" borderId="0" xfId="0" applyFill="1" applyAlignment="1">
      <alignment wrapText="1"/>
    </xf>
    <xf numFmtId="2" fontId="0" fillId="26" borderId="0" xfId="0" applyNumberFormat="1" applyFill="1"/>
    <xf numFmtId="0" fontId="2" fillId="26" borderId="0" xfId="0" applyFont="1" applyFill="1" applyAlignment="1"/>
    <xf numFmtId="0" fontId="0" fillId="26" borderId="0" xfId="0" applyFill="1" applyAlignment="1"/>
    <xf numFmtId="2" fontId="0" fillId="26" borderId="0" xfId="0" applyNumberFormat="1" applyFill="1" applyAlignment="1"/>
    <xf numFmtId="0" fontId="2" fillId="34" borderId="0" xfId="0" applyFont="1" applyFill="1"/>
    <xf numFmtId="0" fontId="0" fillId="34" borderId="0" xfId="0" applyFill="1"/>
    <xf numFmtId="0" fontId="0" fillId="34" borderId="0" xfId="0" applyFill="1" applyAlignment="1">
      <alignment wrapText="1"/>
    </xf>
    <xf numFmtId="0" fontId="0" fillId="34" borderId="0" xfId="0" applyFill="1" applyAlignment="1">
      <alignment horizontal="left"/>
    </xf>
    <xf numFmtId="0" fontId="0" fillId="34" borderId="0" xfId="0" applyFill="1" applyAlignment="1">
      <alignment horizontal="right"/>
    </xf>
    <xf numFmtId="49" fontId="0" fillId="28" borderId="0" xfId="0" applyNumberFormat="1" applyFill="1"/>
    <xf numFmtId="49" fontId="0" fillId="28" borderId="0" xfId="0" applyNumberFormat="1" applyFill="1" applyAlignment="1"/>
    <xf numFmtId="0" fontId="0" fillId="6" borderId="0" xfId="0" applyFill="1" applyBorder="1"/>
    <xf numFmtId="1" fontId="0" fillId="6" borderId="0" xfId="0" applyNumberFormat="1" applyFill="1" applyAlignment="1"/>
    <xf numFmtId="49" fontId="0" fillId="6" borderId="0" xfId="0" applyNumberFormat="1" applyFill="1" applyAlignment="1">
      <alignment horizontal="right"/>
    </xf>
    <xf numFmtId="0" fontId="0" fillId="21" borderId="0" xfId="0" applyFont="1" applyFill="1"/>
    <xf numFmtId="0" fontId="2" fillId="18" borderId="0" xfId="0" applyFont="1" applyFill="1" applyAlignment="1"/>
    <xf numFmtId="0" fontId="0" fillId="3" borderId="0" xfId="0" applyFont="1" applyFill="1"/>
    <xf numFmtId="0" fontId="0" fillId="6" borderId="0" xfId="0" applyFont="1" applyFill="1"/>
    <xf numFmtId="0" fontId="0" fillId="6" borderId="0" xfId="0" applyFill="1" applyBorder="1" applyAlignment="1">
      <alignment horizontal="left"/>
    </xf>
    <xf numFmtId="0" fontId="0" fillId="6" borderId="0" xfId="0" applyFill="1" applyBorder="1" applyAlignment="1">
      <alignment horizontal="right"/>
    </xf>
    <xf numFmtId="0" fontId="18" fillId="6" borderId="0" xfId="0" applyFont="1" applyFill="1" applyAlignment="1">
      <alignment horizontal="right"/>
    </xf>
    <xf numFmtId="0" fontId="18" fillId="6" borderId="0" xfId="0" applyFont="1" applyFill="1" applyAlignment="1">
      <alignment horizontal="left"/>
    </xf>
    <xf numFmtId="0" fontId="1" fillId="6" borderId="0" xfId="0" applyFont="1" applyFill="1"/>
    <xf numFmtId="0" fontId="19" fillId="3" borderId="0" xfId="0" applyFont="1" applyFill="1"/>
    <xf numFmtId="0" fontId="0" fillId="3" borderId="0" xfId="0" applyFont="1" applyFill="1" applyAlignment="1"/>
    <xf numFmtId="2" fontId="0" fillId="14" borderId="0" xfId="0" applyNumberFormat="1" applyFill="1" applyAlignment="1">
      <alignment horizontal="right"/>
    </xf>
    <xf numFmtId="2" fontId="0" fillId="21" borderId="0" xfId="0" applyNumberFormat="1" applyFill="1" applyAlignment="1">
      <alignment horizontal="right"/>
    </xf>
    <xf numFmtId="0" fontId="14" fillId="6" borderId="0" xfId="0" applyFont="1" applyFill="1"/>
    <xf numFmtId="0" fontId="14" fillId="6" borderId="0" xfId="0" applyFont="1" applyFill="1" applyAlignment="1"/>
    <xf numFmtId="2" fontId="0" fillId="6" borderId="0" xfId="0" applyNumberFormat="1" applyFill="1" applyAlignment="1"/>
    <xf numFmtId="2" fontId="0" fillId="6" borderId="0" xfId="0" applyNumberFormat="1" applyFill="1" applyAlignment="1">
      <alignment horizontal="right"/>
    </xf>
    <xf numFmtId="49" fontId="0" fillId="28" borderId="0" xfId="0" applyNumberFormat="1" applyFill="1" applyAlignment="1">
      <alignment horizontal="left"/>
    </xf>
    <xf numFmtId="49" fontId="0" fillId="28" borderId="0" xfId="0" applyNumberFormat="1" applyFill="1" applyAlignment="1">
      <alignment horizontal="right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/>
    <xf numFmtId="20" fontId="0" fillId="19" borderId="0" xfId="0" applyNumberFormat="1" applyFill="1"/>
    <xf numFmtId="49" fontId="0" fillId="18" borderId="0" xfId="0" applyNumberFormat="1" applyFill="1" applyAlignment="1"/>
    <xf numFmtId="2" fontId="0" fillId="26" borderId="0" xfId="0" applyNumberFormat="1" applyFill="1" applyAlignment="1">
      <alignment horizontal="right"/>
    </xf>
    <xf numFmtId="0" fontId="0" fillId="27" borderId="0" xfId="0" applyFont="1" applyFill="1"/>
    <xf numFmtId="2" fontId="0" fillId="34" borderId="0" xfId="0" applyNumberFormat="1" applyFill="1" applyAlignment="1">
      <alignment horizontal="right"/>
    </xf>
    <xf numFmtId="0" fontId="18" fillId="12" borderId="0" xfId="0" applyFont="1" applyFill="1"/>
    <xf numFmtId="0" fontId="18" fillId="12" borderId="0" xfId="0" applyFont="1" applyFill="1" applyAlignment="1">
      <alignment horizontal="right"/>
    </xf>
    <xf numFmtId="0" fontId="4" fillId="12" borderId="0" xfId="0" applyFont="1" applyFill="1" applyBorder="1" applyAlignment="1">
      <alignment vertical="top" wrapText="1"/>
    </xf>
    <xf numFmtId="0" fontId="2" fillId="35" borderId="0" xfId="0" applyFont="1" applyFill="1"/>
    <xf numFmtId="0" fontId="0" fillId="35" borderId="0" xfId="0" applyFill="1"/>
    <xf numFmtId="0" fontId="0" fillId="35" borderId="0" xfId="0" applyFill="1" applyAlignment="1">
      <alignment wrapText="1"/>
    </xf>
    <xf numFmtId="49" fontId="0" fillId="35" borderId="0" xfId="0" applyNumberFormat="1" applyFill="1"/>
    <xf numFmtId="0" fontId="0" fillId="35" borderId="0" xfId="0" applyFill="1" applyAlignment="1">
      <alignment horizontal="right"/>
    </xf>
    <xf numFmtId="3" fontId="0" fillId="35" borderId="0" xfId="0" applyNumberFormat="1" applyFill="1"/>
    <xf numFmtId="49" fontId="0" fillId="35" borderId="0" xfId="0" applyNumberFormat="1" applyFill="1" applyAlignment="1">
      <alignment horizontal="left"/>
    </xf>
    <xf numFmtId="0" fontId="0" fillId="35" borderId="0" xfId="0" applyFill="1" applyAlignment="1">
      <alignment horizontal="left"/>
    </xf>
    <xf numFmtId="2" fontId="0" fillId="35" borderId="0" xfId="0" applyNumberFormat="1" applyFill="1"/>
    <xf numFmtId="0" fontId="2" fillId="35" borderId="0" xfId="0" applyFont="1" applyFill="1" applyAlignment="1"/>
    <xf numFmtId="0" fontId="0" fillId="35" borderId="0" xfId="0" applyFill="1" applyAlignment="1"/>
    <xf numFmtId="49" fontId="0" fillId="35" borderId="0" xfId="0" applyNumberFormat="1" applyFill="1" applyAlignment="1"/>
    <xf numFmtId="3" fontId="0" fillId="35" borderId="0" xfId="0" applyNumberFormat="1" applyFill="1" applyAlignment="1"/>
    <xf numFmtId="2" fontId="0" fillId="35" borderId="0" xfId="0" applyNumberFormat="1" applyFill="1" applyAlignment="1"/>
    <xf numFmtId="2" fontId="0" fillId="35" borderId="0" xfId="0" applyNumberFormat="1" applyFill="1" applyAlignment="1">
      <alignment horizontal="right"/>
    </xf>
    <xf numFmtId="0" fontId="0" fillId="13" borderId="0" xfId="0" applyFill="1" applyAlignment="1"/>
    <xf numFmtId="0" fontId="0" fillId="12" borderId="0" xfId="0" applyFill="1" applyAlignment="1"/>
    <xf numFmtId="15" fontId="4" fillId="3" borderId="0" xfId="0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0" fillId="3" borderId="0" xfId="0" applyFill="1" applyBorder="1"/>
    <xf numFmtId="2" fontId="0" fillId="3" borderId="0" xfId="0" applyNumberFormat="1" applyFill="1" applyAlignment="1"/>
    <xf numFmtId="15" fontId="4" fillId="18" borderId="0" xfId="0" applyNumberFormat="1" applyFont="1" applyFill="1" applyBorder="1" applyAlignment="1">
      <alignment vertical="top"/>
    </xf>
    <xf numFmtId="0" fontId="4" fillId="18" borderId="0" xfId="0" applyFont="1" applyFill="1" applyBorder="1" applyAlignment="1">
      <alignment vertical="top" wrapText="1"/>
    </xf>
    <xf numFmtId="0" fontId="0" fillId="18" borderId="0" xfId="0" applyFont="1" applyFill="1" applyAlignment="1"/>
    <xf numFmtId="0" fontId="0" fillId="33" borderId="0" xfId="0" applyFont="1" applyFill="1"/>
    <xf numFmtId="15" fontId="4" fillId="33" borderId="0" xfId="0" applyNumberFormat="1" applyFont="1" applyFill="1" applyBorder="1" applyAlignment="1">
      <alignment vertical="top"/>
    </xf>
    <xf numFmtId="0" fontId="4" fillId="33" borderId="0" xfId="0" applyFont="1" applyFill="1" applyBorder="1" applyAlignment="1">
      <alignment vertical="top" wrapText="1"/>
    </xf>
    <xf numFmtId="0" fontId="0" fillId="33" borderId="0" xfId="0" applyFont="1" applyFill="1" applyAlignment="1"/>
    <xf numFmtId="0" fontId="0" fillId="19" borderId="0" xfId="0" applyFont="1" applyFill="1"/>
    <xf numFmtId="15" fontId="4" fillId="19" borderId="0" xfId="0" applyNumberFormat="1" applyFont="1" applyFill="1" applyBorder="1" applyAlignment="1">
      <alignment vertical="top"/>
    </xf>
    <xf numFmtId="0" fontId="4" fillId="19" borderId="0" xfId="0" applyFont="1" applyFill="1" applyBorder="1" applyAlignment="1">
      <alignment vertical="top" wrapText="1"/>
    </xf>
    <xf numFmtId="0" fontId="0" fillId="19" borderId="0" xfId="0" applyFont="1" applyFill="1" applyAlignment="1"/>
    <xf numFmtId="2" fontId="0" fillId="19" borderId="0" xfId="0" applyNumberFormat="1" applyFill="1" applyAlignment="1"/>
    <xf numFmtId="0" fontId="0" fillId="19" borderId="0" xfId="0" applyFill="1" applyBorder="1" applyAlignment="1"/>
    <xf numFmtId="15" fontId="4" fillId="6" borderId="0" xfId="0" applyNumberFormat="1" applyFont="1" applyFill="1" applyBorder="1" applyAlignment="1">
      <alignment vertical="top"/>
    </xf>
    <xf numFmtId="0" fontId="4" fillId="6" borderId="0" xfId="0" applyFont="1" applyFill="1" applyBorder="1" applyAlignment="1">
      <alignment vertical="top" wrapText="1"/>
    </xf>
    <xf numFmtId="0" fontId="16" fillId="6" borderId="0" xfId="0" applyFont="1" applyFill="1"/>
    <xf numFmtId="0" fontId="0" fillId="6" borderId="0" xfId="0" applyFont="1" applyFill="1" applyAlignment="1"/>
    <xf numFmtId="0" fontId="0" fillId="16" borderId="0" xfId="0" applyFill="1" applyAlignment="1">
      <alignment horizontal="center" wrapText="1"/>
    </xf>
    <xf numFmtId="0" fontId="0" fillId="18" borderId="0" xfId="0" quotePrefix="1" applyFill="1" applyBorder="1"/>
    <xf numFmtId="0" fontId="0" fillId="19" borderId="0" xfId="0" applyFill="1" applyBorder="1" applyAlignment="1">
      <alignment horizontal="center" vertical="center"/>
    </xf>
    <xf numFmtId="8" fontId="0" fillId="19" borderId="0" xfId="0" applyNumberFormat="1" applyFill="1"/>
    <xf numFmtId="0" fontId="2" fillId="16" borderId="0" xfId="0" applyFont="1" applyFill="1" applyAlignment="1"/>
    <xf numFmtId="0" fontId="2" fillId="7" borderId="0" xfId="0" applyFont="1" applyFill="1"/>
    <xf numFmtId="0" fontId="0" fillId="7" borderId="0" xfId="0" applyFill="1"/>
    <xf numFmtId="0" fontId="0" fillId="7" borderId="0" xfId="0" applyFill="1" applyAlignment="1">
      <alignment wrapText="1"/>
    </xf>
    <xf numFmtId="0" fontId="0" fillId="7" borderId="0" xfId="0" applyFill="1" applyAlignment="1">
      <alignment horizontal="right"/>
    </xf>
    <xf numFmtId="0" fontId="0" fillId="7" borderId="0" xfId="0" applyFill="1" applyAlignment="1"/>
    <xf numFmtId="0" fontId="18" fillId="7" borderId="0" xfId="0" applyFont="1" applyFill="1" applyAlignment="1">
      <alignment horizontal="right"/>
    </xf>
    <xf numFmtId="0" fontId="18" fillId="7" borderId="0" xfId="0" applyFont="1" applyFill="1"/>
    <xf numFmtId="2" fontId="18" fillId="7" borderId="0" xfId="0" applyNumberFormat="1" applyFont="1" applyFill="1" applyAlignment="1">
      <alignment horizontal="right"/>
    </xf>
    <xf numFmtId="0" fontId="18" fillId="35" borderId="0" xfId="0" applyFont="1" applyFill="1" applyAlignment="1">
      <alignment horizontal="right"/>
    </xf>
    <xf numFmtId="0" fontId="18" fillId="35" borderId="0" xfId="0" applyFont="1" applyFill="1"/>
    <xf numFmtId="2" fontId="18" fillId="35" borderId="0" xfId="0" applyNumberFormat="1" applyFont="1" applyFill="1" applyAlignment="1">
      <alignment horizontal="right"/>
    </xf>
    <xf numFmtId="2" fontId="0" fillId="13" borderId="5" xfId="0" applyNumberFormat="1" applyFill="1" applyBorder="1"/>
    <xf numFmtId="0" fontId="0" fillId="19" borderId="5" xfId="0" applyFill="1" applyBorder="1"/>
    <xf numFmtId="0" fontId="0" fillId="19" borderId="6" xfId="0" applyFill="1" applyBorder="1"/>
    <xf numFmtId="2" fontId="0" fillId="13" borderId="4" xfId="0" applyNumberFormat="1" applyFill="1" applyBorder="1"/>
    <xf numFmtId="0" fontId="0" fillId="18" borderId="4" xfId="0" applyFill="1" applyBorder="1"/>
    <xf numFmtId="0" fontId="0" fillId="18" borderId="5" xfId="0" applyFill="1" applyBorder="1"/>
    <xf numFmtId="0" fontId="0" fillId="18" borderId="6" xfId="0" applyFill="1" applyBorder="1"/>
    <xf numFmtId="0" fontId="0" fillId="16" borderId="0" xfId="0" applyFill="1" applyBorder="1"/>
    <xf numFmtId="0" fontId="0" fillId="16" borderId="0" xfId="0" applyFill="1" applyBorder="1" applyAlignment="1"/>
    <xf numFmtId="2" fontId="0" fillId="16" borderId="4" xfId="0" applyNumberFormat="1" applyFill="1" applyBorder="1"/>
    <xf numFmtId="2" fontId="0" fillId="16" borderId="5" xfId="0" applyNumberFormat="1" applyFill="1" applyBorder="1"/>
    <xf numFmtId="2" fontId="0" fillId="16" borderId="6" xfId="0" applyNumberFormat="1" applyFill="1" applyBorder="1"/>
    <xf numFmtId="2" fontId="0" fillId="7" borderId="5" xfId="0" applyNumberFormat="1" applyFill="1" applyBorder="1"/>
    <xf numFmtId="2" fontId="0" fillId="7" borderId="6" xfId="0" applyNumberFormat="1" applyFill="1" applyBorder="1"/>
    <xf numFmtId="2" fontId="0" fillId="35" borderId="4" xfId="0" applyNumberFormat="1" applyFill="1" applyBorder="1"/>
    <xf numFmtId="2" fontId="0" fillId="35" borderId="5" xfId="0" applyNumberFormat="1" applyFill="1" applyBorder="1"/>
    <xf numFmtId="2" fontId="0" fillId="35" borderId="6" xfId="0" applyNumberFormat="1" applyFill="1" applyBorder="1"/>
    <xf numFmtId="0" fontId="0" fillId="35" borderId="4" xfId="0" applyFill="1" applyBorder="1"/>
    <xf numFmtId="0" fontId="0" fillId="12" borderId="5" xfId="0" applyFill="1" applyBorder="1"/>
    <xf numFmtId="0" fontId="0" fillId="35" borderId="5" xfId="0" applyFill="1" applyBorder="1"/>
    <xf numFmtId="0" fontId="0" fillId="13" borderId="5" xfId="0" applyFill="1" applyBorder="1"/>
    <xf numFmtId="0" fontId="0" fillId="35" borderId="6" xfId="0" applyFill="1" applyBorder="1"/>
    <xf numFmtId="0" fontId="0" fillId="12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13" borderId="4" xfId="0" applyFill="1" applyBorder="1"/>
    <xf numFmtId="0" fontId="0" fillId="33" borderId="4" xfId="0" applyFill="1" applyBorder="1"/>
    <xf numFmtId="0" fontId="0" fillId="12" borderId="5" xfId="0" applyFill="1" applyBorder="1" applyAlignment="1"/>
    <xf numFmtId="0" fontId="0" fillId="33" borderId="5" xfId="0" applyFill="1" applyBorder="1"/>
    <xf numFmtId="0" fontId="0" fillId="33" borderId="6" xfId="0" applyFill="1" applyBorder="1"/>
    <xf numFmtId="167" fontId="2" fillId="13" borderId="0" xfId="0" applyNumberFormat="1" applyFont="1" applyFill="1" applyBorder="1"/>
    <xf numFmtId="167" fontId="0" fillId="0" borderId="0" xfId="0" applyNumberFormat="1" applyBorder="1"/>
    <xf numFmtId="0" fontId="0" fillId="0" borderId="5" xfId="0" applyBorder="1"/>
    <xf numFmtId="0" fontId="10" fillId="0" borderId="5" xfId="0" applyFont="1" applyBorder="1"/>
    <xf numFmtId="0" fontId="0" fillId="0" borderId="6" xfId="0" applyBorder="1"/>
    <xf numFmtId="0" fontId="0" fillId="0" borderId="4" xfId="0" applyBorder="1"/>
    <xf numFmtId="0" fontId="0" fillId="0" borderId="5" xfId="0" applyFill="1" applyBorder="1"/>
    <xf numFmtId="0" fontId="0" fillId="0" borderId="6" xfId="0" applyFill="1" applyBorder="1"/>
    <xf numFmtId="2" fontId="0" fillId="0" borderId="0" xfId="0" applyNumberFormat="1" applyFont="1" applyBorder="1"/>
    <xf numFmtId="0" fontId="2" fillId="13" borderId="0" xfId="0" applyFont="1" applyFill="1" applyBorder="1"/>
    <xf numFmtId="2" fontId="0" fillId="0" borderId="0" xfId="0" applyNumberFormat="1" applyBorder="1"/>
    <xf numFmtId="2" fontId="0" fillId="13" borderId="0" xfId="0" applyNumberFormat="1" applyFill="1" applyBorder="1"/>
    <xf numFmtId="2" fontId="0" fillId="0" borderId="0" xfId="0" applyNumberFormat="1" applyBorder="1" applyAlignment="1"/>
    <xf numFmtId="0" fontId="0" fillId="13" borderId="0" xfId="0" applyFill="1" applyBorder="1"/>
    <xf numFmtId="0" fontId="0" fillId="0" borderId="0" xfId="0" applyBorder="1" applyAlignment="1"/>
    <xf numFmtId="0" fontId="0" fillId="13" borderId="0" xfId="0" applyFill="1" applyBorder="1" applyAlignment="1"/>
    <xf numFmtId="0" fontId="0" fillId="13" borderId="6" xfId="0" applyFill="1" applyBorder="1"/>
    <xf numFmtId="0" fontId="0" fillId="0" borderId="8" xfId="0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167" fontId="0" fillId="28" borderId="0" xfId="0" applyNumberFormat="1" applyFill="1"/>
    <xf numFmtId="167" fontId="0" fillId="14" borderId="0" xfId="0" applyNumberFormat="1" applyFill="1"/>
    <xf numFmtId="167" fontId="0" fillId="30" borderId="0" xfId="0" applyNumberFormat="1" applyFill="1"/>
    <xf numFmtId="167" fontId="0" fillId="13" borderId="0" xfId="0" applyNumberFormat="1" applyFill="1"/>
    <xf numFmtId="0" fontId="0" fillId="28" borderId="4" xfId="0" applyFill="1" applyBorder="1"/>
    <xf numFmtId="0" fontId="0" fillId="28" borderId="5" xfId="0" applyFill="1" applyBorder="1"/>
    <xf numFmtId="0" fontId="0" fillId="14" borderId="5" xfId="0" applyFill="1" applyBorder="1"/>
    <xf numFmtId="0" fontId="0" fillId="30" borderId="5" xfId="0" applyFill="1" applyBorder="1"/>
    <xf numFmtId="0" fontId="0" fillId="30" borderId="6" xfId="0" applyFill="1" applyBorder="1"/>
    <xf numFmtId="0" fontId="0" fillId="28" borderId="6" xfId="0" applyFill="1" applyBorder="1"/>
    <xf numFmtId="167" fontId="0" fillId="20" borderId="0" xfId="0" applyNumberFormat="1" applyFill="1"/>
    <xf numFmtId="0" fontId="0" fillId="20" borderId="5" xfId="0" applyFill="1" applyBorder="1" applyAlignment="1"/>
    <xf numFmtId="0" fontId="0" fillId="20" borderId="6" xfId="0" applyFill="1" applyBorder="1" applyAlignment="1"/>
    <xf numFmtId="0" fontId="0" fillId="6" borderId="6" xfId="0" applyFill="1" applyBorder="1" applyAlignment="1"/>
    <xf numFmtId="2" fontId="0" fillId="13" borderId="0" xfId="0" applyNumberFormat="1" applyFill="1"/>
    <xf numFmtId="0" fontId="0" fillId="14" borderId="5" xfId="0" applyFill="1" applyBorder="1" applyAlignment="1"/>
    <xf numFmtId="0" fontId="0" fillId="14" borderId="6" xfId="0" applyFill="1" applyBorder="1" applyAlignment="1"/>
    <xf numFmtId="0" fontId="0" fillId="6" borderId="4" xfId="0" applyFill="1" applyBorder="1" applyAlignment="1"/>
    <xf numFmtId="0" fontId="0" fillId="13" borderId="5" xfId="0" applyFill="1" applyBorder="1" applyAlignment="1"/>
    <xf numFmtId="0" fontId="0" fillId="21" borderId="4" xfId="0" applyFill="1" applyBorder="1" applyAlignment="1"/>
    <xf numFmtId="0" fontId="0" fillId="21" borderId="5" xfId="0" applyFill="1" applyBorder="1" applyAlignment="1"/>
    <xf numFmtId="0" fontId="0" fillId="21" borderId="6" xfId="0" applyFill="1" applyBorder="1" applyAlignment="1"/>
    <xf numFmtId="2" fontId="0" fillId="6" borderId="0" xfId="0" applyNumberFormat="1" applyFont="1" applyFill="1"/>
    <xf numFmtId="2" fontId="2" fillId="13" borderId="0" xfId="0" applyNumberFormat="1" applyFont="1" applyFill="1"/>
    <xf numFmtId="0" fontId="0" fillId="6" borderId="5" xfId="0" applyFill="1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0" fillId="3" borderId="6" xfId="0" applyFill="1" applyBorder="1" applyAlignment="1"/>
    <xf numFmtId="0" fontId="0" fillId="13" borderId="7" xfId="0" applyFill="1" applyBorder="1"/>
    <xf numFmtId="2" fontId="2" fillId="25" borderId="0" xfId="0" applyNumberFormat="1" applyFont="1" applyFill="1"/>
    <xf numFmtId="2" fontId="0" fillId="18" borderId="0" xfId="0" quotePrefix="1" applyNumberFormat="1" applyFill="1"/>
    <xf numFmtId="0" fontId="0" fillId="26" borderId="5" xfId="0" applyFill="1" applyBorder="1"/>
    <xf numFmtId="0" fontId="0" fillId="26" borderId="6" xfId="0" applyFill="1" applyBorder="1"/>
    <xf numFmtId="0" fontId="0" fillId="27" borderId="4" xfId="0" applyFill="1" applyBorder="1"/>
    <xf numFmtId="0" fontId="0" fillId="27" borderId="5" xfId="0" applyFill="1" applyBorder="1"/>
    <xf numFmtId="0" fontId="0" fillId="34" borderId="5" xfId="0" applyFill="1" applyBorder="1"/>
    <xf numFmtId="0" fontId="0" fillId="21" borderId="5" xfId="0" applyFill="1" applyBorder="1"/>
    <xf numFmtId="0" fontId="0" fillId="21" borderId="6" xfId="0" applyFill="1" applyBorder="1"/>
    <xf numFmtId="0" fontId="0" fillId="14" borderId="4" xfId="0" applyFill="1" applyBorder="1"/>
    <xf numFmtId="0" fontId="0" fillId="13" borderId="4" xfId="0" applyFill="1" applyBorder="1" applyAlignment="1"/>
    <xf numFmtId="2" fontId="0" fillId="2" borderId="0" xfId="0" applyNumberFormat="1" applyFill="1"/>
    <xf numFmtId="0" fontId="0" fillId="13" borderId="6" xfId="0" applyFill="1" applyBorder="1" applyAlignment="1"/>
    <xf numFmtId="0" fontId="0" fillId="12" borderId="6" xfId="0" applyFill="1" applyBorder="1"/>
    <xf numFmtId="0" fontId="0" fillId="32" borderId="0" xfId="0" applyFont="1" applyFill="1"/>
  </cellXfs>
  <cellStyles count="3">
    <cellStyle name="Normaali" xfId="0" builtinId="0"/>
    <cellStyle name="Normaali 3 2" xfId="1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ammi.servinet.fi/sailab/disp/26_/fi/tekstihaku/tab/fet/sea?nimi=002563" TargetMode="External"/><Relationship Id="rId7" Type="http://schemas.openxmlformats.org/officeDocument/2006/relationships/hyperlink" Target="https://tammi.servinet.fi/sailab/disp/26_/fi/tekstihaku/tab/fet/sea?nimi=002563" TargetMode="External"/><Relationship Id="rId2" Type="http://schemas.openxmlformats.org/officeDocument/2006/relationships/hyperlink" Target="https://tammi.servinet.fi/sailab/disp/26_/fi/tekstihaku/tab/fet/sea?nimi=002563" TargetMode="External"/><Relationship Id="rId1" Type="http://schemas.openxmlformats.org/officeDocument/2006/relationships/hyperlink" Target="https://tammi.servinet.fi/sailab/disp/26_/fi/tekstihaku/tab/fet/sea?nimi=002563" TargetMode="External"/><Relationship Id="rId6" Type="http://schemas.openxmlformats.org/officeDocument/2006/relationships/hyperlink" Target="https://tammi.servinet.fi/sailab/disp/26_/fi/tekstihaku/tab/fet/sea?nimi=002563" TargetMode="External"/><Relationship Id="rId5" Type="http://schemas.openxmlformats.org/officeDocument/2006/relationships/hyperlink" Target="https://tammi.servinet.fi/sailab/disp/26_/fi/tekstihaku/tab/fet/sea?nimi=002563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tammi.servinet.fi/sailab/disp/26_/fi/tekstihaku/tab/fet/sea?nimi=002563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42"/>
  <sheetViews>
    <sheetView tabSelected="1" zoomScale="80" zoomScaleNormal="80" workbookViewId="0">
      <pane xSplit="5" ySplit="1" topLeftCell="Y2" activePane="bottomRight" state="frozen"/>
      <selection pane="topRight" activeCell="F1" sqref="F1"/>
      <selection pane="bottomLeft" activeCell="A2" sqref="A2"/>
      <selection pane="bottomRight" activeCell="AP8" sqref="AP8"/>
    </sheetView>
  </sheetViews>
  <sheetFormatPr defaultRowHeight="15" x14ac:dyDescent="0.25"/>
  <cols>
    <col min="1" max="1" width="14.5703125" customWidth="1"/>
    <col min="2" max="2" width="42.5703125" customWidth="1"/>
    <col min="3" max="3" width="17.5703125" customWidth="1"/>
    <col min="4" max="4" width="5.5703125" customWidth="1"/>
    <col min="5" max="5" width="8.7109375" customWidth="1"/>
    <col min="6" max="6" width="7.42578125" customWidth="1"/>
    <col min="7" max="7" width="104.42578125" customWidth="1"/>
    <col min="8" max="8" width="33.42578125" customWidth="1"/>
    <col min="9" max="9" width="12.42578125" customWidth="1"/>
    <col min="10" max="10" width="12" customWidth="1"/>
    <col min="11" max="11" width="12.7109375" customWidth="1"/>
    <col min="12" max="12" width="13.28515625" customWidth="1"/>
    <col min="13" max="13" width="7.7109375" customWidth="1"/>
    <col min="14" max="14" width="19.28515625" customWidth="1"/>
    <col min="15" max="15" width="20" customWidth="1"/>
    <col min="16" max="16" width="15" customWidth="1"/>
    <col min="17" max="17" width="20" customWidth="1"/>
    <col min="18" max="18" width="12.85546875" customWidth="1"/>
    <col min="19" max="19" width="13.7109375" customWidth="1"/>
    <col min="20" max="20" width="13.42578125" customWidth="1"/>
    <col min="21" max="25" width="14.140625" customWidth="1"/>
    <col min="26" max="26" width="14.28515625" customWidth="1"/>
    <col min="27" max="27" width="10" customWidth="1"/>
    <col min="28" max="28" width="10.140625" customWidth="1"/>
    <col min="29" max="29" width="8" customWidth="1"/>
    <col min="30" max="30" width="14" customWidth="1"/>
    <col min="31" max="31" width="33.5703125" customWidth="1"/>
    <col min="32" max="32" width="14" customWidth="1"/>
    <col min="33" max="33" width="5.85546875" customWidth="1"/>
    <col min="34" max="34" width="10.5703125" customWidth="1"/>
    <col min="35" max="35" width="22.28515625" customWidth="1"/>
    <col min="36" max="36" width="13.140625" customWidth="1"/>
    <col min="37" max="37" width="13.42578125" customWidth="1"/>
    <col min="40" max="40" width="13.5703125" customWidth="1"/>
  </cols>
  <sheetData>
    <row r="1" spans="1:42" s="13" customFormat="1" ht="45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9" t="s">
        <v>18</v>
      </c>
      <c r="T1" s="10" t="s">
        <v>19</v>
      </c>
      <c r="U1" s="10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11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1488</v>
      </c>
    </row>
    <row r="2" spans="1:42" ht="66.75" customHeight="1" thickBot="1" x14ac:dyDescent="0.3">
      <c r="A2" s="14" t="s">
        <v>48</v>
      </c>
      <c r="B2" s="14" t="s">
        <v>48</v>
      </c>
      <c r="D2" s="14" t="s">
        <v>39</v>
      </c>
      <c r="E2" s="159" t="s">
        <v>1464</v>
      </c>
      <c r="G2" s="16" t="s">
        <v>49</v>
      </c>
      <c r="H2" s="141" t="s">
        <v>50</v>
      </c>
      <c r="Z2" t="s">
        <v>1459</v>
      </c>
      <c r="AD2" s="17"/>
      <c r="AF2" s="17"/>
      <c r="AO2" t="s">
        <v>1460</v>
      </c>
    </row>
    <row r="3" spans="1:42" x14ac:dyDescent="0.25">
      <c r="A3" s="39" t="s">
        <v>48</v>
      </c>
      <c r="B3" s="40" t="s">
        <v>185</v>
      </c>
      <c r="C3" s="40">
        <f t="shared" ref="C3:C10" si="0">SUM(I3,K3,M3,O3,Q3,S3,U3,W3,Y3)</f>
        <v>115</v>
      </c>
      <c r="D3" s="40" t="s">
        <v>78</v>
      </c>
      <c r="E3" s="40" t="s">
        <v>186</v>
      </c>
      <c r="F3" s="40"/>
      <c r="G3" s="41"/>
      <c r="H3" s="40"/>
      <c r="I3" s="40">
        <v>100</v>
      </c>
      <c r="J3" s="40"/>
      <c r="K3" s="40">
        <v>15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 t="s">
        <v>159</v>
      </c>
      <c r="AA3" s="40">
        <v>50</v>
      </c>
      <c r="AB3" s="40">
        <v>50</v>
      </c>
      <c r="AC3" s="40"/>
      <c r="AD3" s="42" t="s">
        <v>187</v>
      </c>
      <c r="AE3" s="40" t="s">
        <v>188</v>
      </c>
      <c r="AF3" s="42" t="s">
        <v>187</v>
      </c>
      <c r="AG3" s="40">
        <v>1</v>
      </c>
      <c r="AH3" s="42" t="s">
        <v>83</v>
      </c>
      <c r="AI3" s="40" t="s">
        <v>189</v>
      </c>
      <c r="AJ3" s="40">
        <v>5</v>
      </c>
      <c r="AK3" s="147">
        <f>(1.67/AO3)*70</f>
        <v>70</v>
      </c>
      <c r="AL3">
        <v>30</v>
      </c>
      <c r="AM3" s="403">
        <f>AK3+AL3</f>
        <v>100</v>
      </c>
      <c r="AN3" s="398" t="s">
        <v>1473</v>
      </c>
      <c r="AO3">
        <f>AI3+AI4</f>
        <v>1.67</v>
      </c>
    </row>
    <row r="4" spans="1:42" x14ac:dyDescent="0.25">
      <c r="A4" s="39" t="s">
        <v>48</v>
      </c>
      <c r="B4" s="40" t="s">
        <v>182</v>
      </c>
      <c r="C4" s="40">
        <f t="shared" si="0"/>
        <v>4377</v>
      </c>
      <c r="D4" s="40" t="s">
        <v>78</v>
      </c>
      <c r="E4" s="40">
        <v>302274</v>
      </c>
      <c r="F4" s="40"/>
      <c r="G4" s="41"/>
      <c r="H4" s="40"/>
      <c r="I4" s="40">
        <v>3700</v>
      </c>
      <c r="J4" s="42" t="s">
        <v>183</v>
      </c>
      <c r="K4" s="40">
        <v>616</v>
      </c>
      <c r="L4" s="43">
        <v>302274</v>
      </c>
      <c r="M4" s="40">
        <v>50</v>
      </c>
      <c r="N4" s="40" t="s">
        <v>184</v>
      </c>
      <c r="O4" s="40">
        <v>11</v>
      </c>
      <c r="P4" s="40"/>
      <c r="Q4" s="40"/>
      <c r="R4" s="40"/>
      <c r="S4" s="40"/>
      <c r="T4" s="40"/>
      <c r="U4" s="40"/>
      <c r="V4" s="40"/>
      <c r="W4" s="40"/>
      <c r="X4" s="40"/>
      <c r="Y4" s="40"/>
      <c r="Z4" s="40" t="s">
        <v>159</v>
      </c>
      <c r="AA4" s="40">
        <v>50</v>
      </c>
      <c r="AB4" s="40">
        <v>50</v>
      </c>
      <c r="AC4" s="40"/>
      <c r="AD4" s="42" t="s">
        <v>180</v>
      </c>
      <c r="AE4" s="40" t="s">
        <v>181</v>
      </c>
      <c r="AF4" s="42" t="s">
        <v>180</v>
      </c>
      <c r="AG4" s="40">
        <v>1</v>
      </c>
      <c r="AH4" s="42" t="s">
        <v>83</v>
      </c>
      <c r="AI4" s="40" t="s">
        <v>169</v>
      </c>
      <c r="AJ4" s="40">
        <v>5</v>
      </c>
      <c r="AK4" s="147"/>
      <c r="AL4">
        <v>30</v>
      </c>
      <c r="AM4" s="404"/>
      <c r="AN4" s="405"/>
    </row>
    <row r="5" spans="1:42" s="19" customFormat="1" ht="44.25" customHeight="1" x14ac:dyDescent="0.25">
      <c r="A5" s="49" t="s">
        <v>48</v>
      </c>
      <c r="B5" s="50" t="s">
        <v>185</v>
      </c>
      <c r="C5" s="50">
        <f t="shared" si="0"/>
        <v>115</v>
      </c>
      <c r="D5" s="50" t="s">
        <v>78</v>
      </c>
      <c r="E5" s="50" t="s">
        <v>186</v>
      </c>
      <c r="F5" s="50"/>
      <c r="G5" s="51"/>
      <c r="H5" s="145"/>
      <c r="I5" s="50">
        <v>100</v>
      </c>
      <c r="J5" s="50"/>
      <c r="K5" s="50">
        <v>15</v>
      </c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 t="s">
        <v>360</v>
      </c>
      <c r="AA5" s="50">
        <v>10</v>
      </c>
      <c r="AB5" s="50">
        <v>1</v>
      </c>
      <c r="AC5" s="50"/>
      <c r="AD5" s="50" t="s">
        <v>410</v>
      </c>
      <c r="AE5" s="50" t="s">
        <v>411</v>
      </c>
      <c r="AF5" s="50"/>
      <c r="AG5" s="50">
        <v>1</v>
      </c>
      <c r="AH5" s="50" t="s">
        <v>76</v>
      </c>
      <c r="AI5" s="50">
        <v>1.65</v>
      </c>
      <c r="AJ5" s="50">
        <v>3</v>
      </c>
      <c r="AK5" s="147">
        <f>(1.67/AO5)*70</f>
        <v>41.017543859649123</v>
      </c>
      <c r="AL5" s="147">
        <v>30</v>
      </c>
      <c r="AM5" s="404">
        <f>AK5+AL5</f>
        <v>71.017543859649123</v>
      </c>
      <c r="AN5" s="406"/>
      <c r="AO5" s="19">
        <f>AI5+AI6</f>
        <v>2.8499999999999996</v>
      </c>
      <c r="AP5"/>
    </row>
    <row r="6" spans="1:42" ht="31.5" customHeight="1" x14ac:dyDescent="0.25">
      <c r="A6" s="49" t="s">
        <v>48</v>
      </c>
      <c r="B6" s="50" t="s">
        <v>182</v>
      </c>
      <c r="C6" s="50">
        <f t="shared" si="0"/>
        <v>4377</v>
      </c>
      <c r="D6" s="50" t="s">
        <v>78</v>
      </c>
      <c r="E6" s="50">
        <v>302274</v>
      </c>
      <c r="F6" s="50"/>
      <c r="G6" s="51"/>
      <c r="H6" s="145"/>
      <c r="I6" s="50">
        <v>3700</v>
      </c>
      <c r="J6" s="52" t="s">
        <v>183</v>
      </c>
      <c r="K6" s="50">
        <v>616</v>
      </c>
      <c r="L6" s="53">
        <v>302274</v>
      </c>
      <c r="M6" s="50">
        <v>50</v>
      </c>
      <c r="N6" s="50" t="s">
        <v>184</v>
      </c>
      <c r="O6" s="50">
        <v>11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 t="s">
        <v>360</v>
      </c>
      <c r="AA6" s="50">
        <v>10</v>
      </c>
      <c r="AB6" s="50">
        <v>1</v>
      </c>
      <c r="AC6" s="50"/>
      <c r="AD6" s="50" t="s">
        <v>408</v>
      </c>
      <c r="AE6" s="50" t="s">
        <v>409</v>
      </c>
      <c r="AF6" s="50"/>
      <c r="AG6" s="50">
        <v>1</v>
      </c>
      <c r="AH6" s="50" t="s">
        <v>76</v>
      </c>
      <c r="AI6" s="50">
        <v>1.2</v>
      </c>
      <c r="AJ6" s="50">
        <v>3</v>
      </c>
      <c r="AK6" s="147"/>
      <c r="AL6" s="147">
        <v>30</v>
      </c>
      <c r="AM6" s="404"/>
      <c r="AN6" s="405"/>
    </row>
    <row r="7" spans="1:42" ht="55.5" customHeight="1" x14ac:dyDescent="0.25">
      <c r="A7" s="70" t="s">
        <v>48</v>
      </c>
      <c r="B7" s="72" t="s">
        <v>185</v>
      </c>
      <c r="C7" s="72">
        <f t="shared" si="0"/>
        <v>115</v>
      </c>
      <c r="D7" s="72" t="s">
        <v>78</v>
      </c>
      <c r="E7" s="72" t="s">
        <v>186</v>
      </c>
      <c r="F7" s="72"/>
      <c r="G7" s="73"/>
      <c r="H7" s="144"/>
      <c r="I7" s="72">
        <v>100</v>
      </c>
      <c r="J7" s="72"/>
      <c r="K7" s="72">
        <v>15</v>
      </c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 t="s">
        <v>726</v>
      </c>
      <c r="AA7" s="72">
        <v>25</v>
      </c>
      <c r="AB7" s="72">
        <v>25</v>
      </c>
      <c r="AC7" s="72"/>
      <c r="AD7" s="85">
        <v>1200913</v>
      </c>
      <c r="AE7" s="72" t="s">
        <v>760</v>
      </c>
      <c r="AF7" s="85" t="s">
        <v>761</v>
      </c>
      <c r="AG7" s="72">
        <v>1</v>
      </c>
      <c r="AH7" s="72" t="s">
        <v>759</v>
      </c>
      <c r="AI7" s="72">
        <v>3.85</v>
      </c>
      <c r="AJ7" s="72">
        <v>5</v>
      </c>
      <c r="AK7" s="147">
        <f>(1.67/AO7)*70</f>
        <v>16.124137931034483</v>
      </c>
      <c r="AL7" s="72">
        <v>30</v>
      </c>
      <c r="AM7" s="404">
        <f>AK7+AL7</f>
        <v>46.124137931034483</v>
      </c>
      <c r="AN7" s="405"/>
      <c r="AO7">
        <f>AI7+AI8</f>
        <v>7.25</v>
      </c>
    </row>
    <row r="8" spans="1:42" x14ac:dyDescent="0.25">
      <c r="A8" s="70" t="s">
        <v>48</v>
      </c>
      <c r="B8" s="72" t="s">
        <v>182</v>
      </c>
      <c r="C8" s="72">
        <f t="shared" si="0"/>
        <v>4377</v>
      </c>
      <c r="D8" s="72" t="s">
        <v>78</v>
      </c>
      <c r="E8" s="72">
        <v>302274</v>
      </c>
      <c r="F8" s="72"/>
      <c r="G8" s="73"/>
      <c r="H8" s="144"/>
      <c r="I8" s="72">
        <v>3700</v>
      </c>
      <c r="J8" s="83" t="s">
        <v>183</v>
      </c>
      <c r="K8" s="72">
        <v>616</v>
      </c>
      <c r="L8" s="84">
        <v>302274</v>
      </c>
      <c r="M8" s="72">
        <v>50</v>
      </c>
      <c r="N8" s="72" t="s">
        <v>184</v>
      </c>
      <c r="O8" s="72">
        <v>11</v>
      </c>
      <c r="P8" s="72"/>
      <c r="Q8" s="72"/>
      <c r="R8" s="72"/>
      <c r="S8" s="72"/>
      <c r="T8" s="72"/>
      <c r="U8" s="72"/>
      <c r="V8" s="72"/>
      <c r="W8" s="72"/>
      <c r="X8" s="72"/>
      <c r="Y8" s="72"/>
      <c r="Z8" s="72" t="s">
        <v>726</v>
      </c>
      <c r="AA8" s="72">
        <v>25</v>
      </c>
      <c r="AB8" s="72">
        <v>25</v>
      </c>
      <c r="AC8" s="72"/>
      <c r="AD8" s="85">
        <v>1200292</v>
      </c>
      <c r="AE8" s="72" t="s">
        <v>757</v>
      </c>
      <c r="AF8" s="85" t="s">
        <v>758</v>
      </c>
      <c r="AG8" s="72">
        <v>1</v>
      </c>
      <c r="AH8" s="72" t="s">
        <v>759</v>
      </c>
      <c r="AI8" s="72">
        <v>3.4</v>
      </c>
      <c r="AJ8" s="72">
        <v>5</v>
      </c>
      <c r="AK8" s="147"/>
      <c r="AL8" s="72">
        <v>30</v>
      </c>
      <c r="AM8" s="404">
        <f>AK8+AL8</f>
        <v>30</v>
      </c>
      <c r="AN8" s="405"/>
    </row>
    <row r="9" spans="1:42" x14ac:dyDescent="0.25">
      <c r="A9" s="104" t="s">
        <v>48</v>
      </c>
      <c r="B9" s="101" t="s">
        <v>185</v>
      </c>
      <c r="C9" s="101">
        <f t="shared" si="0"/>
        <v>115</v>
      </c>
      <c r="D9" s="101" t="s">
        <v>78</v>
      </c>
      <c r="E9" s="101" t="s">
        <v>186</v>
      </c>
      <c r="F9" s="101"/>
      <c r="G9" s="101"/>
      <c r="H9" s="101"/>
      <c r="I9" s="101">
        <v>100</v>
      </c>
      <c r="J9" s="101"/>
      <c r="K9" s="101">
        <v>15</v>
      </c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 t="s">
        <v>882</v>
      </c>
      <c r="AA9" s="101">
        <v>40</v>
      </c>
      <c r="AB9" s="101">
        <v>40</v>
      </c>
      <c r="AC9" s="101"/>
      <c r="AD9" s="101" t="s">
        <v>1002</v>
      </c>
      <c r="AE9" s="101" t="s">
        <v>1003</v>
      </c>
      <c r="AF9" s="101">
        <v>1118005</v>
      </c>
      <c r="AG9" s="101">
        <v>1</v>
      </c>
      <c r="AH9" s="101" t="s">
        <v>888</v>
      </c>
      <c r="AI9" s="102">
        <v>2.1</v>
      </c>
      <c r="AJ9" s="101">
        <v>5</v>
      </c>
      <c r="AM9" s="56"/>
      <c r="AN9" s="405"/>
    </row>
    <row r="10" spans="1:42" x14ac:dyDescent="0.25">
      <c r="A10" s="104" t="s">
        <v>48</v>
      </c>
      <c r="B10" s="101" t="s">
        <v>182</v>
      </c>
      <c r="C10" s="101">
        <f t="shared" si="0"/>
        <v>4377</v>
      </c>
      <c r="D10" s="101" t="s">
        <v>78</v>
      </c>
      <c r="E10" s="101">
        <v>302274</v>
      </c>
      <c r="F10" s="101"/>
      <c r="G10" s="101"/>
      <c r="H10" s="101"/>
      <c r="I10" s="101">
        <v>3700</v>
      </c>
      <c r="J10" s="106" t="s">
        <v>183</v>
      </c>
      <c r="K10" s="101">
        <v>616</v>
      </c>
      <c r="L10" s="107">
        <v>302274</v>
      </c>
      <c r="M10" s="101">
        <v>50</v>
      </c>
      <c r="N10" s="101" t="s">
        <v>184</v>
      </c>
      <c r="O10" s="101">
        <v>11</v>
      </c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 t="s">
        <v>882</v>
      </c>
      <c r="AA10" s="101">
        <v>80</v>
      </c>
      <c r="AB10" s="101">
        <v>80</v>
      </c>
      <c r="AC10" s="101"/>
      <c r="AD10" s="101" t="s">
        <v>1004</v>
      </c>
      <c r="AE10" s="101" t="s">
        <v>1005</v>
      </c>
      <c r="AF10" s="101">
        <v>1137</v>
      </c>
      <c r="AG10" s="101">
        <v>1</v>
      </c>
      <c r="AH10" s="101" t="s">
        <v>888</v>
      </c>
      <c r="AI10" s="102">
        <v>2.35</v>
      </c>
      <c r="AJ10" s="101">
        <v>5</v>
      </c>
      <c r="AK10" s="147">
        <f>(1.67/AO10)*70</f>
        <v>26.269662921348313</v>
      </c>
      <c r="AL10" s="101">
        <v>30</v>
      </c>
      <c r="AM10" s="404">
        <f>AK10+AL10</f>
        <v>56.269662921348313</v>
      </c>
      <c r="AN10" s="405"/>
      <c r="AO10" s="148">
        <f>AI9+AI10</f>
        <v>4.45</v>
      </c>
    </row>
    <row r="11" spans="1:42" ht="15.75" thickBot="1" x14ac:dyDescent="0.3">
      <c r="A11" s="104" t="s">
        <v>48</v>
      </c>
      <c r="B11" s="101" t="s">
        <v>182</v>
      </c>
      <c r="C11" s="101">
        <v>4377</v>
      </c>
      <c r="D11" s="101" t="s">
        <v>78</v>
      </c>
      <c r="E11" s="101">
        <v>302274</v>
      </c>
      <c r="F11" s="101"/>
      <c r="G11" s="101"/>
      <c r="H11" s="101"/>
      <c r="I11" s="101"/>
      <c r="J11" s="106"/>
      <c r="K11" s="101"/>
      <c r="L11" s="107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 t="s">
        <v>882</v>
      </c>
      <c r="AA11" s="101">
        <v>80</v>
      </c>
      <c r="AB11" s="101">
        <v>80</v>
      </c>
      <c r="AC11" s="101"/>
      <c r="AD11" s="101" t="s">
        <v>1006</v>
      </c>
      <c r="AE11" s="101" t="s">
        <v>1007</v>
      </c>
      <c r="AF11" s="101">
        <v>1117005</v>
      </c>
      <c r="AG11" s="101">
        <v>1</v>
      </c>
      <c r="AH11" s="101" t="s">
        <v>888</v>
      </c>
      <c r="AI11" s="102">
        <v>1.75</v>
      </c>
      <c r="AJ11" s="101">
        <v>5</v>
      </c>
      <c r="AK11" s="147">
        <f>(1.67/AO11)*70</f>
        <v>30.363636363636363</v>
      </c>
      <c r="AL11" s="101">
        <v>30</v>
      </c>
      <c r="AM11" s="404">
        <f>AK11+AL11</f>
        <v>60.36363636363636</v>
      </c>
      <c r="AN11" s="407"/>
      <c r="AO11" s="148">
        <f>AI9+AI11</f>
        <v>3.85</v>
      </c>
    </row>
    <row r="12" spans="1:42" ht="58.5" customHeight="1" thickBot="1" x14ac:dyDescent="0.3">
      <c r="A12" s="14" t="s">
        <v>51</v>
      </c>
      <c r="B12" s="14" t="s">
        <v>51</v>
      </c>
      <c r="D12" s="14" t="s">
        <v>39</v>
      </c>
      <c r="E12" s="159" t="s">
        <v>1464</v>
      </c>
      <c r="G12" s="16" t="s">
        <v>52</v>
      </c>
      <c r="H12" s="146"/>
      <c r="I12" s="56"/>
      <c r="Z12" t="s">
        <v>1459</v>
      </c>
      <c r="AD12" s="17"/>
      <c r="AF12" s="17"/>
    </row>
    <row r="13" spans="1:42" ht="28.5" customHeight="1" x14ac:dyDescent="0.25">
      <c r="A13" s="49" t="s">
        <v>51</v>
      </c>
      <c r="B13" s="50" t="s">
        <v>412</v>
      </c>
      <c r="C13" s="50">
        <f t="shared" ref="C13:C29" si="1">SUM(I13,K13,M13,O13,Q13,S13,U13,W13,Y13)</f>
        <v>50</v>
      </c>
      <c r="D13" s="50" t="s">
        <v>71</v>
      </c>
      <c r="E13" s="50" t="s">
        <v>413</v>
      </c>
      <c r="F13" s="50"/>
      <c r="G13" s="51"/>
      <c r="H13" s="145"/>
      <c r="I13" s="50">
        <v>50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 t="s">
        <v>360</v>
      </c>
      <c r="AA13" s="50">
        <v>10</v>
      </c>
      <c r="AB13" s="50">
        <v>1</v>
      </c>
      <c r="AC13" s="50"/>
      <c r="AD13" s="50" t="s">
        <v>414</v>
      </c>
      <c r="AE13" s="50" t="s">
        <v>415</v>
      </c>
      <c r="AF13" s="50" t="s">
        <v>414</v>
      </c>
      <c r="AG13" s="50">
        <v>1</v>
      </c>
      <c r="AH13" s="50" t="s">
        <v>76</v>
      </c>
      <c r="AI13" s="50">
        <v>1.65</v>
      </c>
      <c r="AJ13" s="50">
        <v>3</v>
      </c>
      <c r="AN13" s="408"/>
    </row>
    <row r="14" spans="1:42" ht="28.5" customHeight="1" x14ac:dyDescent="0.25">
      <c r="A14" s="49" t="s">
        <v>51</v>
      </c>
      <c r="B14" s="50" t="s">
        <v>416</v>
      </c>
      <c r="C14" s="50">
        <f t="shared" si="1"/>
        <v>190</v>
      </c>
      <c r="D14" s="50" t="s">
        <v>71</v>
      </c>
      <c r="E14" s="50" t="s">
        <v>417</v>
      </c>
      <c r="F14" s="50"/>
      <c r="G14" s="51"/>
      <c r="H14" s="145"/>
      <c r="I14" s="50">
        <v>150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>
        <v>40</v>
      </c>
      <c r="V14" s="50"/>
      <c r="W14" s="50"/>
      <c r="X14" s="50"/>
      <c r="Y14" s="50"/>
      <c r="Z14" s="50" t="s">
        <v>360</v>
      </c>
      <c r="AA14" s="50">
        <v>50</v>
      </c>
      <c r="AB14" s="50">
        <v>1</v>
      </c>
      <c r="AC14" s="50"/>
      <c r="AD14" s="50" t="s">
        <v>418</v>
      </c>
      <c r="AE14" s="50" t="s">
        <v>419</v>
      </c>
      <c r="AF14" s="50" t="s">
        <v>418</v>
      </c>
      <c r="AG14" s="50">
        <v>1</v>
      </c>
      <c r="AH14" s="50" t="s">
        <v>375</v>
      </c>
      <c r="AI14" s="50">
        <v>0.214</v>
      </c>
      <c r="AJ14" s="50">
        <v>3</v>
      </c>
      <c r="AN14" s="405"/>
    </row>
    <row r="15" spans="1:42" ht="31.5" customHeight="1" x14ac:dyDescent="0.25">
      <c r="A15" s="49" t="s">
        <v>51</v>
      </c>
      <c r="B15" s="50" t="s">
        <v>420</v>
      </c>
      <c r="C15" s="50">
        <f t="shared" si="1"/>
        <v>365</v>
      </c>
      <c r="D15" s="50" t="s">
        <v>71</v>
      </c>
      <c r="E15" s="50" t="s">
        <v>421</v>
      </c>
      <c r="F15" s="50"/>
      <c r="G15" s="51"/>
      <c r="H15" s="145"/>
      <c r="I15" s="50">
        <v>300</v>
      </c>
      <c r="J15" s="50"/>
      <c r="K15" s="50">
        <v>65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 t="s">
        <v>360</v>
      </c>
      <c r="AA15" s="50">
        <v>50</v>
      </c>
      <c r="AB15" s="50">
        <v>1</v>
      </c>
      <c r="AC15" s="50"/>
      <c r="AD15" s="50" t="s">
        <v>422</v>
      </c>
      <c r="AE15" s="50" t="s">
        <v>423</v>
      </c>
      <c r="AF15" s="50" t="s">
        <v>422</v>
      </c>
      <c r="AG15" s="50">
        <v>1</v>
      </c>
      <c r="AH15" s="50" t="s">
        <v>375</v>
      </c>
      <c r="AI15" s="50">
        <v>0.214</v>
      </c>
      <c r="AJ15" s="50">
        <v>3</v>
      </c>
      <c r="AN15" s="405"/>
    </row>
    <row r="16" spans="1:42" x14ac:dyDescent="0.25">
      <c r="A16" s="49" t="s">
        <v>51</v>
      </c>
      <c r="B16" s="50" t="s">
        <v>424</v>
      </c>
      <c r="C16" s="50">
        <f t="shared" si="1"/>
        <v>1750</v>
      </c>
      <c r="D16" s="50" t="s">
        <v>71</v>
      </c>
      <c r="E16" s="50" t="s">
        <v>425</v>
      </c>
      <c r="F16" s="50"/>
      <c r="G16" s="51"/>
      <c r="H16" s="145"/>
      <c r="I16" s="50">
        <v>550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>
        <v>1200</v>
      </c>
      <c r="V16" s="50"/>
      <c r="W16" s="50"/>
      <c r="X16" s="50"/>
      <c r="Y16" s="50"/>
      <c r="Z16" s="50" t="s">
        <v>360</v>
      </c>
      <c r="AA16" s="50">
        <v>50</v>
      </c>
      <c r="AB16" s="50">
        <v>1</v>
      </c>
      <c r="AC16" s="50"/>
      <c r="AD16" s="50" t="s">
        <v>426</v>
      </c>
      <c r="AE16" s="50" t="s">
        <v>427</v>
      </c>
      <c r="AF16" s="50" t="s">
        <v>426</v>
      </c>
      <c r="AG16" s="50">
        <v>1</v>
      </c>
      <c r="AH16" s="50" t="s">
        <v>375</v>
      </c>
      <c r="AI16" s="50">
        <v>0.214</v>
      </c>
      <c r="AJ16" s="50">
        <v>3</v>
      </c>
      <c r="AN16" s="405"/>
    </row>
    <row r="17" spans="1:43" x14ac:dyDescent="0.25">
      <c r="A17" s="49" t="s">
        <v>51</v>
      </c>
      <c r="B17" s="50" t="s">
        <v>428</v>
      </c>
      <c r="C17" s="50">
        <f t="shared" si="1"/>
        <v>250</v>
      </c>
      <c r="D17" s="50" t="s">
        <v>71</v>
      </c>
      <c r="E17" s="50" t="s">
        <v>429</v>
      </c>
      <c r="F17" s="50"/>
      <c r="G17" s="51"/>
      <c r="H17" s="50"/>
      <c r="I17" s="50">
        <v>200</v>
      </c>
      <c r="J17" s="52" t="s">
        <v>430</v>
      </c>
      <c r="K17" s="50">
        <v>50</v>
      </c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 t="s">
        <v>360</v>
      </c>
      <c r="AA17" s="50">
        <v>50</v>
      </c>
      <c r="AB17" s="50">
        <v>1</v>
      </c>
      <c r="AC17" s="50"/>
      <c r="AD17" s="50" t="s">
        <v>431</v>
      </c>
      <c r="AE17" s="50" t="s">
        <v>432</v>
      </c>
      <c r="AF17" s="50" t="s">
        <v>431</v>
      </c>
      <c r="AG17" s="50">
        <v>1</v>
      </c>
      <c r="AH17" s="50" t="s">
        <v>375</v>
      </c>
      <c r="AI17" s="50">
        <v>0.214</v>
      </c>
      <c r="AJ17" s="50">
        <v>3</v>
      </c>
      <c r="AN17" s="405"/>
    </row>
    <row r="18" spans="1:43" x14ac:dyDescent="0.25">
      <c r="A18" s="49" t="s">
        <v>51</v>
      </c>
      <c r="B18" s="50" t="s">
        <v>433</v>
      </c>
      <c r="C18" s="50">
        <f t="shared" si="1"/>
        <v>20</v>
      </c>
      <c r="D18" s="50" t="s">
        <v>71</v>
      </c>
      <c r="E18" s="50"/>
      <c r="F18" s="50" t="s">
        <v>434</v>
      </c>
      <c r="G18" s="50"/>
      <c r="H18" s="50"/>
      <c r="I18" s="50"/>
      <c r="J18" s="52" t="s">
        <v>435</v>
      </c>
      <c r="K18" s="50">
        <v>20</v>
      </c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 t="s">
        <v>360</v>
      </c>
      <c r="AA18" s="50">
        <v>10</v>
      </c>
      <c r="AB18" s="50">
        <v>1</v>
      </c>
      <c r="AC18" s="50"/>
      <c r="AD18" s="50" t="s">
        <v>408</v>
      </c>
      <c r="AE18" s="50" t="s">
        <v>415</v>
      </c>
      <c r="AF18" s="50" t="s">
        <v>408</v>
      </c>
      <c r="AG18" s="50">
        <v>1</v>
      </c>
      <c r="AH18" s="50" t="s">
        <v>76</v>
      </c>
      <c r="AI18" s="50">
        <v>1.65</v>
      </c>
      <c r="AJ18" s="50">
        <v>3</v>
      </c>
      <c r="AN18" s="405" t="s">
        <v>1490</v>
      </c>
    </row>
    <row r="19" spans="1:43" x14ac:dyDescent="0.25">
      <c r="A19" s="70" t="s">
        <v>51</v>
      </c>
      <c r="B19" s="72" t="s">
        <v>412</v>
      </c>
      <c r="C19" s="72">
        <f t="shared" si="1"/>
        <v>50</v>
      </c>
      <c r="D19" s="72" t="s">
        <v>71</v>
      </c>
      <c r="E19" s="72" t="s">
        <v>413</v>
      </c>
      <c r="F19" s="72"/>
      <c r="G19" s="73"/>
      <c r="H19" s="72"/>
      <c r="I19" s="72">
        <v>50</v>
      </c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 t="s">
        <v>726</v>
      </c>
      <c r="AA19" s="72">
        <v>50</v>
      </c>
      <c r="AB19" s="72">
        <v>50</v>
      </c>
      <c r="AC19" s="72"/>
      <c r="AD19" s="85">
        <v>70201</v>
      </c>
      <c r="AE19" s="72" t="s">
        <v>762</v>
      </c>
      <c r="AF19" s="85">
        <v>3410026</v>
      </c>
      <c r="AG19" s="72">
        <v>0</v>
      </c>
      <c r="AH19" s="72" t="s">
        <v>736</v>
      </c>
      <c r="AI19" s="72">
        <v>0.24</v>
      </c>
      <c r="AJ19" s="72">
        <v>5</v>
      </c>
      <c r="AN19" s="393" t="s">
        <v>1473</v>
      </c>
    </row>
    <row r="20" spans="1:43" x14ac:dyDescent="0.25">
      <c r="A20" s="70" t="s">
        <v>51</v>
      </c>
      <c r="B20" s="72" t="s">
        <v>416</v>
      </c>
      <c r="C20" s="72">
        <f t="shared" si="1"/>
        <v>190</v>
      </c>
      <c r="D20" s="72" t="s">
        <v>71</v>
      </c>
      <c r="E20" s="72" t="s">
        <v>417</v>
      </c>
      <c r="F20" s="72"/>
      <c r="G20" s="73"/>
      <c r="H20" s="72"/>
      <c r="I20" s="72">
        <v>150</v>
      </c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>
        <v>40</v>
      </c>
      <c r="V20" s="72"/>
      <c r="W20" s="72"/>
      <c r="X20" s="72"/>
      <c r="Y20" s="72"/>
      <c r="Z20" s="72" t="s">
        <v>726</v>
      </c>
      <c r="AA20" s="72">
        <v>50</v>
      </c>
      <c r="AB20" s="72">
        <v>50</v>
      </c>
      <c r="AC20" s="72"/>
      <c r="AD20" s="85">
        <v>70202</v>
      </c>
      <c r="AE20" s="72" t="s">
        <v>763</v>
      </c>
      <c r="AF20" s="85">
        <v>3410027</v>
      </c>
      <c r="AG20" s="72">
        <v>0</v>
      </c>
      <c r="AH20" s="72" t="s">
        <v>736</v>
      </c>
      <c r="AI20" s="72">
        <v>0.24</v>
      </c>
      <c r="AJ20" s="72">
        <v>5</v>
      </c>
      <c r="AN20" s="393" t="s">
        <v>1473</v>
      </c>
    </row>
    <row r="21" spans="1:43" x14ac:dyDescent="0.25">
      <c r="A21" s="70" t="s">
        <v>51</v>
      </c>
      <c r="B21" s="72" t="s">
        <v>420</v>
      </c>
      <c r="C21" s="72">
        <f t="shared" si="1"/>
        <v>365</v>
      </c>
      <c r="D21" s="72" t="s">
        <v>71</v>
      </c>
      <c r="E21" s="72" t="s">
        <v>421</v>
      </c>
      <c r="F21" s="72"/>
      <c r="G21" s="73"/>
      <c r="H21" s="72"/>
      <c r="I21" s="72">
        <v>300</v>
      </c>
      <c r="J21" s="72"/>
      <c r="K21" s="72">
        <v>65</v>
      </c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 t="s">
        <v>726</v>
      </c>
      <c r="AA21" s="72">
        <v>50</v>
      </c>
      <c r="AB21" s="72">
        <v>50</v>
      </c>
      <c r="AC21" s="72"/>
      <c r="AD21" s="85">
        <v>70211</v>
      </c>
      <c r="AE21" s="72" t="s">
        <v>764</v>
      </c>
      <c r="AF21" s="85">
        <v>3410028</v>
      </c>
      <c r="AG21" s="72">
        <v>0</v>
      </c>
      <c r="AH21" s="72" t="s">
        <v>736</v>
      </c>
      <c r="AI21" s="72">
        <v>0.24</v>
      </c>
      <c r="AJ21" s="72">
        <v>5</v>
      </c>
      <c r="AN21" s="393" t="s">
        <v>1473</v>
      </c>
    </row>
    <row r="22" spans="1:43" x14ac:dyDescent="0.25">
      <c r="A22" s="70" t="s">
        <v>51</v>
      </c>
      <c r="B22" s="72" t="s">
        <v>424</v>
      </c>
      <c r="C22" s="72">
        <f t="shared" si="1"/>
        <v>1750</v>
      </c>
      <c r="D22" s="72" t="s">
        <v>71</v>
      </c>
      <c r="E22" s="72" t="s">
        <v>425</v>
      </c>
      <c r="F22" s="72"/>
      <c r="G22" s="73"/>
      <c r="H22" s="72"/>
      <c r="I22" s="72">
        <v>550</v>
      </c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>
        <v>1200</v>
      </c>
      <c r="V22" s="72"/>
      <c r="W22" s="72"/>
      <c r="X22" s="72"/>
      <c r="Y22" s="72"/>
      <c r="Z22" s="72" t="s">
        <v>726</v>
      </c>
      <c r="AA22" s="72">
        <v>50</v>
      </c>
      <c r="AB22" s="72">
        <v>50</v>
      </c>
      <c r="AC22" s="72"/>
      <c r="AD22" s="85">
        <v>70218</v>
      </c>
      <c r="AE22" s="72" t="s">
        <v>765</v>
      </c>
      <c r="AF22" s="85">
        <v>3410029</v>
      </c>
      <c r="AG22" s="72">
        <v>0</v>
      </c>
      <c r="AH22" s="72" t="s">
        <v>736</v>
      </c>
      <c r="AI22" s="72">
        <v>0.24</v>
      </c>
      <c r="AJ22" s="72">
        <v>5</v>
      </c>
      <c r="AN22" s="393" t="s">
        <v>1473</v>
      </c>
    </row>
    <row r="23" spans="1:43" x14ac:dyDescent="0.25">
      <c r="A23" s="70" t="s">
        <v>51</v>
      </c>
      <c r="B23" s="72" t="s">
        <v>428</v>
      </c>
      <c r="C23" s="72">
        <f t="shared" si="1"/>
        <v>250</v>
      </c>
      <c r="D23" s="72" t="s">
        <v>71</v>
      </c>
      <c r="E23" s="72" t="s">
        <v>429</v>
      </c>
      <c r="F23" s="72"/>
      <c r="G23" s="73"/>
      <c r="H23" s="72"/>
      <c r="I23" s="72">
        <v>200</v>
      </c>
      <c r="J23" s="83" t="s">
        <v>430</v>
      </c>
      <c r="K23" s="72">
        <v>50</v>
      </c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 t="s">
        <v>726</v>
      </c>
      <c r="AA23" s="72">
        <v>50</v>
      </c>
      <c r="AB23" s="72">
        <v>50</v>
      </c>
      <c r="AC23" s="72"/>
      <c r="AD23" s="85">
        <v>70219</v>
      </c>
      <c r="AE23" s="72" t="s">
        <v>766</v>
      </c>
      <c r="AF23" s="85">
        <v>3410030</v>
      </c>
      <c r="AG23" s="72">
        <v>0</v>
      </c>
      <c r="AH23" s="72" t="s">
        <v>736</v>
      </c>
      <c r="AI23" s="72">
        <v>0.24</v>
      </c>
      <c r="AJ23" s="72">
        <v>5</v>
      </c>
      <c r="AN23" s="393" t="s">
        <v>1473</v>
      </c>
    </row>
    <row r="24" spans="1:43" x14ac:dyDescent="0.25">
      <c r="A24" s="104" t="s">
        <v>51</v>
      </c>
      <c r="B24" s="101" t="s">
        <v>412</v>
      </c>
      <c r="C24" s="101">
        <f t="shared" si="1"/>
        <v>50</v>
      </c>
      <c r="D24" s="101" t="s">
        <v>71</v>
      </c>
      <c r="E24" s="101" t="s">
        <v>413</v>
      </c>
      <c r="F24" s="101"/>
      <c r="G24" s="101"/>
      <c r="H24" s="101"/>
      <c r="I24" s="101">
        <v>50</v>
      </c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 t="s">
        <v>882</v>
      </c>
      <c r="AA24" s="101">
        <v>50</v>
      </c>
      <c r="AB24" s="101">
        <v>50</v>
      </c>
      <c r="AC24" s="101"/>
      <c r="AD24" s="101" t="s">
        <v>1008</v>
      </c>
      <c r="AE24" s="101" t="s">
        <v>1009</v>
      </c>
      <c r="AF24" s="108">
        <v>24</v>
      </c>
      <c r="AG24" s="101">
        <v>1</v>
      </c>
      <c r="AH24" s="101" t="s">
        <v>888</v>
      </c>
      <c r="AI24" s="102">
        <v>0.245</v>
      </c>
      <c r="AJ24" s="101">
        <v>5</v>
      </c>
      <c r="AK24" s="38"/>
      <c r="AL24" s="38"/>
      <c r="AM24" s="38"/>
      <c r="AN24" s="405"/>
    </row>
    <row r="25" spans="1:43" x14ac:dyDescent="0.25">
      <c r="A25" s="104" t="s">
        <v>51</v>
      </c>
      <c r="B25" s="101" t="s">
        <v>416</v>
      </c>
      <c r="C25" s="101">
        <f t="shared" si="1"/>
        <v>190</v>
      </c>
      <c r="D25" s="101" t="s">
        <v>71</v>
      </c>
      <c r="E25" s="101" t="s">
        <v>417</v>
      </c>
      <c r="F25" s="101"/>
      <c r="G25" s="101"/>
      <c r="H25" s="101"/>
      <c r="I25" s="101">
        <v>150</v>
      </c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>
        <v>40</v>
      </c>
      <c r="V25" s="101"/>
      <c r="W25" s="101"/>
      <c r="X25" s="101"/>
      <c r="Y25" s="101"/>
      <c r="Z25" s="101" t="s">
        <v>882</v>
      </c>
      <c r="AA25" s="101">
        <v>50</v>
      </c>
      <c r="AB25" s="101">
        <v>50</v>
      </c>
      <c r="AC25" s="101"/>
      <c r="AD25" s="101" t="s">
        <v>1010</v>
      </c>
      <c r="AE25" s="101" t="s">
        <v>1011</v>
      </c>
      <c r="AF25" s="108">
        <v>28</v>
      </c>
      <c r="AG25" s="101">
        <v>1</v>
      </c>
      <c r="AH25" s="101" t="s">
        <v>888</v>
      </c>
      <c r="AI25" s="102">
        <v>0.22</v>
      </c>
      <c r="AJ25" s="101">
        <v>5</v>
      </c>
      <c r="AK25" s="38"/>
      <c r="AL25" s="38"/>
      <c r="AM25" s="38"/>
      <c r="AN25" s="405"/>
    </row>
    <row r="26" spans="1:43" x14ac:dyDescent="0.25">
      <c r="A26" s="104" t="s">
        <v>51</v>
      </c>
      <c r="B26" s="101" t="s">
        <v>420</v>
      </c>
      <c r="C26" s="101">
        <f t="shared" si="1"/>
        <v>365</v>
      </c>
      <c r="D26" s="101" t="s">
        <v>71</v>
      </c>
      <c r="E26" s="101" t="s">
        <v>421</v>
      </c>
      <c r="F26" s="101"/>
      <c r="G26" s="101"/>
      <c r="H26" s="101"/>
      <c r="I26" s="101">
        <v>300</v>
      </c>
      <c r="J26" s="101"/>
      <c r="K26" s="101">
        <v>65</v>
      </c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 t="s">
        <v>882</v>
      </c>
      <c r="AA26" s="101">
        <v>50</v>
      </c>
      <c r="AB26" s="101">
        <v>50</v>
      </c>
      <c r="AC26" s="101"/>
      <c r="AD26" s="101" t="s">
        <v>1012</v>
      </c>
      <c r="AE26" s="101" t="s">
        <v>1013</v>
      </c>
      <c r="AF26" s="108">
        <v>35</v>
      </c>
      <c r="AG26" s="101">
        <v>1</v>
      </c>
      <c r="AH26" s="101" t="s">
        <v>888</v>
      </c>
      <c r="AI26" s="102">
        <v>0.22</v>
      </c>
      <c r="AJ26" s="101">
        <v>5</v>
      </c>
      <c r="AK26" s="38"/>
      <c r="AL26" s="38"/>
      <c r="AM26" s="38"/>
      <c r="AN26" s="405"/>
    </row>
    <row r="27" spans="1:43" x14ac:dyDescent="0.25">
      <c r="A27" s="104" t="s">
        <v>51</v>
      </c>
      <c r="B27" s="101" t="s">
        <v>424</v>
      </c>
      <c r="C27" s="101">
        <f t="shared" si="1"/>
        <v>1750</v>
      </c>
      <c r="D27" s="101" t="s">
        <v>71</v>
      </c>
      <c r="E27" s="101" t="s">
        <v>425</v>
      </c>
      <c r="F27" s="101"/>
      <c r="G27" s="101"/>
      <c r="H27" s="101"/>
      <c r="I27" s="101">
        <v>550</v>
      </c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>
        <v>1200</v>
      </c>
      <c r="V27" s="101"/>
      <c r="W27" s="101"/>
      <c r="X27" s="101"/>
      <c r="Y27" s="101"/>
      <c r="Z27" s="101" t="s">
        <v>882</v>
      </c>
      <c r="AA27" s="101">
        <v>50</v>
      </c>
      <c r="AB27" s="101">
        <v>50</v>
      </c>
      <c r="AC27" s="101"/>
      <c r="AD27" s="101" t="s">
        <v>1014</v>
      </c>
      <c r="AE27" s="101" t="s">
        <v>1015</v>
      </c>
      <c r="AF27" s="108">
        <v>40</v>
      </c>
      <c r="AG27" s="101">
        <v>1</v>
      </c>
      <c r="AH27" s="101" t="s">
        <v>888</v>
      </c>
      <c r="AI27" s="102">
        <v>0.22</v>
      </c>
      <c r="AJ27" s="101">
        <v>5</v>
      </c>
      <c r="AK27" s="38"/>
      <c r="AL27" s="38"/>
      <c r="AM27" s="38"/>
      <c r="AN27" s="405"/>
    </row>
    <row r="28" spans="1:43" x14ac:dyDescent="0.25">
      <c r="A28" s="104" t="s">
        <v>51</v>
      </c>
      <c r="B28" s="101" t="s">
        <v>428</v>
      </c>
      <c r="C28" s="101">
        <f t="shared" si="1"/>
        <v>250</v>
      </c>
      <c r="D28" s="101" t="s">
        <v>71</v>
      </c>
      <c r="E28" s="101" t="s">
        <v>429</v>
      </c>
      <c r="F28" s="101"/>
      <c r="G28" s="101"/>
      <c r="H28" s="101"/>
      <c r="I28" s="101">
        <v>200</v>
      </c>
      <c r="J28" s="106" t="s">
        <v>430</v>
      </c>
      <c r="K28" s="101">
        <v>50</v>
      </c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 t="s">
        <v>882</v>
      </c>
      <c r="AA28" s="101">
        <v>50</v>
      </c>
      <c r="AB28" s="101">
        <v>50</v>
      </c>
      <c r="AC28" s="101"/>
      <c r="AD28" s="101" t="s">
        <v>1016</v>
      </c>
      <c r="AE28" s="101" t="s">
        <v>1017</v>
      </c>
      <c r="AF28" s="108">
        <v>60</v>
      </c>
      <c r="AG28" s="101">
        <v>1</v>
      </c>
      <c r="AH28" s="101" t="s">
        <v>888</v>
      </c>
      <c r="AI28" s="102">
        <v>0.22</v>
      </c>
      <c r="AJ28" s="101">
        <v>5</v>
      </c>
      <c r="AK28" s="38"/>
      <c r="AL28" s="38"/>
      <c r="AM28" s="38"/>
      <c r="AN28" s="405"/>
    </row>
    <row r="29" spans="1:43" x14ac:dyDescent="0.25">
      <c r="A29" s="104" t="s">
        <v>51</v>
      </c>
      <c r="B29" s="101" t="s">
        <v>433</v>
      </c>
      <c r="C29" s="101">
        <f t="shared" si="1"/>
        <v>20</v>
      </c>
      <c r="D29" s="101" t="s">
        <v>71</v>
      </c>
      <c r="E29" s="101"/>
      <c r="F29" s="101" t="s">
        <v>434</v>
      </c>
      <c r="G29" s="101"/>
      <c r="H29" s="101"/>
      <c r="I29" s="101"/>
      <c r="J29" s="106" t="s">
        <v>435</v>
      </c>
      <c r="K29" s="101">
        <v>20</v>
      </c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 t="s">
        <v>882</v>
      </c>
      <c r="AA29" s="101">
        <v>80</v>
      </c>
      <c r="AB29" s="101">
        <v>80</v>
      </c>
      <c r="AC29" s="101"/>
      <c r="AD29" s="101" t="s">
        <v>1004</v>
      </c>
      <c r="AE29" s="101" t="s">
        <v>1005</v>
      </c>
      <c r="AF29" s="101">
        <v>1137</v>
      </c>
      <c r="AG29" s="101">
        <v>1</v>
      </c>
      <c r="AH29" s="101" t="s">
        <v>888</v>
      </c>
      <c r="AI29" s="102">
        <v>2.35</v>
      </c>
      <c r="AJ29" s="101">
        <v>5</v>
      </c>
      <c r="AK29" s="38"/>
      <c r="AL29" s="38"/>
      <c r="AM29" s="38"/>
      <c r="AN29" s="405" t="s">
        <v>1490</v>
      </c>
    </row>
    <row r="30" spans="1:43" x14ac:dyDescent="0.25">
      <c r="A30" s="104" t="s">
        <v>51</v>
      </c>
      <c r="B30" s="101" t="s">
        <v>433</v>
      </c>
      <c r="C30" s="101">
        <v>20</v>
      </c>
      <c r="D30" s="101" t="s">
        <v>71</v>
      </c>
      <c r="E30" s="101"/>
      <c r="F30" s="101"/>
      <c r="G30" s="101"/>
      <c r="H30" s="101"/>
      <c r="I30" s="101"/>
      <c r="J30" s="106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 t="s">
        <v>882</v>
      </c>
      <c r="AA30" s="101">
        <v>80</v>
      </c>
      <c r="AB30" s="101">
        <v>80</v>
      </c>
      <c r="AC30" s="101"/>
      <c r="AD30" s="101" t="s">
        <v>1006</v>
      </c>
      <c r="AE30" s="101" t="s">
        <v>1007</v>
      </c>
      <c r="AF30" s="101">
        <v>1117005</v>
      </c>
      <c r="AG30" s="101">
        <v>1</v>
      </c>
      <c r="AH30" s="101" t="s">
        <v>888</v>
      </c>
      <c r="AI30" s="102">
        <v>1.75</v>
      </c>
      <c r="AJ30" s="101">
        <v>5</v>
      </c>
      <c r="AK30" s="310"/>
      <c r="AL30" s="310"/>
      <c r="AM30" s="310"/>
      <c r="AN30" s="405" t="s">
        <v>1490</v>
      </c>
      <c r="AO30" s="28"/>
      <c r="AP30" s="28"/>
      <c r="AQ30" s="28"/>
    </row>
    <row r="31" spans="1:43" x14ac:dyDescent="0.25">
      <c r="A31" s="128" t="s">
        <v>51</v>
      </c>
      <c r="B31" s="122" t="s">
        <v>1298</v>
      </c>
      <c r="C31" s="122"/>
      <c r="D31" s="122"/>
      <c r="E31" s="122"/>
      <c r="F31" s="122"/>
      <c r="G31" s="122"/>
      <c r="H31" s="122"/>
      <c r="I31" s="122"/>
      <c r="J31" s="129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 t="s">
        <v>1283</v>
      </c>
      <c r="AA31" s="122">
        <v>50</v>
      </c>
      <c r="AB31" s="122">
        <v>50</v>
      </c>
      <c r="AC31" s="122"/>
      <c r="AD31" s="122" t="s">
        <v>1299</v>
      </c>
      <c r="AE31" s="122" t="s">
        <v>1300</v>
      </c>
      <c r="AF31" s="122" t="s">
        <v>1299</v>
      </c>
      <c r="AG31" s="130">
        <v>1</v>
      </c>
      <c r="AH31" s="122" t="s">
        <v>626</v>
      </c>
      <c r="AI31" s="132">
        <v>2.0499999999999998</v>
      </c>
      <c r="AJ31" s="122">
        <v>3</v>
      </c>
      <c r="AK31" s="28"/>
      <c r="AL31" s="28"/>
      <c r="AM31" s="28"/>
      <c r="AN31" s="409"/>
      <c r="AO31" s="28"/>
      <c r="AP31" s="28"/>
      <c r="AQ31" s="28"/>
    </row>
    <row r="32" spans="1:43" ht="15.75" thickBot="1" x14ac:dyDescent="0.3">
      <c r="A32" s="128" t="s">
        <v>51</v>
      </c>
      <c r="B32" s="122" t="s">
        <v>1301</v>
      </c>
      <c r="C32" s="122"/>
      <c r="D32" s="122"/>
      <c r="E32" s="122"/>
      <c r="F32" s="122"/>
      <c r="G32" s="122"/>
      <c r="H32" s="122"/>
      <c r="I32" s="122"/>
      <c r="J32" s="129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 t="s">
        <v>1283</v>
      </c>
      <c r="AA32" s="122">
        <v>50</v>
      </c>
      <c r="AB32" s="122">
        <v>50</v>
      </c>
      <c r="AC32" s="122"/>
      <c r="AD32" s="122" t="s">
        <v>1302</v>
      </c>
      <c r="AE32" s="122" t="s">
        <v>1303</v>
      </c>
      <c r="AF32" s="122" t="s">
        <v>1302</v>
      </c>
      <c r="AG32" s="130">
        <v>1</v>
      </c>
      <c r="AH32" s="122" t="s">
        <v>626</v>
      </c>
      <c r="AI32" s="132">
        <v>2.0499999999999998</v>
      </c>
      <c r="AJ32" s="122">
        <v>3</v>
      </c>
      <c r="AK32" s="28"/>
      <c r="AL32" s="28"/>
      <c r="AM32" s="28"/>
      <c r="AN32" s="410"/>
      <c r="AO32" s="28"/>
      <c r="AP32" s="28"/>
      <c r="AQ32" s="28"/>
    </row>
    <row r="33" spans="1:41" ht="46.5" thickBot="1" x14ac:dyDescent="0.3">
      <c r="A33" s="14" t="s">
        <v>43</v>
      </c>
      <c r="B33" s="14" t="s">
        <v>43</v>
      </c>
      <c r="D33" s="18" t="s">
        <v>39</v>
      </c>
      <c r="E33" s="159" t="s">
        <v>1464</v>
      </c>
      <c r="F33" s="19"/>
      <c r="G33" s="20" t="s">
        <v>44</v>
      </c>
      <c r="H33" s="142" t="s">
        <v>45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t="s">
        <v>1459</v>
      </c>
      <c r="AA33" s="19"/>
      <c r="AB33" s="19"/>
      <c r="AC33" s="19"/>
      <c r="AD33" s="21"/>
      <c r="AE33" s="19"/>
      <c r="AF33" s="21"/>
      <c r="AG33" s="19"/>
      <c r="AH33" s="19"/>
      <c r="AI33" s="19"/>
      <c r="AJ33" s="19"/>
      <c r="AK33" s="19"/>
      <c r="AL33" s="19"/>
      <c r="AM33" s="19"/>
    </row>
    <row r="34" spans="1:41" x14ac:dyDescent="0.25">
      <c r="A34" s="39" t="s">
        <v>43</v>
      </c>
      <c r="B34" s="40" t="s">
        <v>170</v>
      </c>
      <c r="C34" s="40">
        <f t="shared" ref="C34:C54" si="2">SUM(I34,K34,M34,O34,Q34,S34,U34,W34,Y34)</f>
        <v>2504</v>
      </c>
      <c r="D34" s="40" t="s">
        <v>78</v>
      </c>
      <c r="E34" s="44" t="s">
        <v>171</v>
      </c>
      <c r="F34" s="40"/>
      <c r="G34" s="41" t="s">
        <v>165</v>
      </c>
      <c r="H34" s="40"/>
      <c r="I34" s="40">
        <v>400</v>
      </c>
      <c r="J34" s="42" t="s">
        <v>171</v>
      </c>
      <c r="K34" s="40">
        <v>740</v>
      </c>
      <c r="L34" s="43">
        <v>2472</v>
      </c>
      <c r="M34" s="40">
        <v>75</v>
      </c>
      <c r="N34" s="40" t="s">
        <v>172</v>
      </c>
      <c r="O34" s="40">
        <v>394</v>
      </c>
      <c r="P34" s="40">
        <v>90356</v>
      </c>
      <c r="Q34" s="40">
        <v>270</v>
      </c>
      <c r="R34" s="40"/>
      <c r="S34" s="40"/>
      <c r="T34" s="40"/>
      <c r="U34" s="40">
        <v>600</v>
      </c>
      <c r="V34" s="40" t="s">
        <v>171</v>
      </c>
      <c r="W34" s="40">
        <v>5</v>
      </c>
      <c r="X34" s="40"/>
      <c r="Y34" s="40">
        <v>20</v>
      </c>
      <c r="Z34" s="40" t="s">
        <v>159</v>
      </c>
      <c r="AA34" s="40">
        <v>50</v>
      </c>
      <c r="AB34" s="40">
        <v>50</v>
      </c>
      <c r="AC34" s="40"/>
      <c r="AD34" s="42" t="s">
        <v>173</v>
      </c>
      <c r="AE34" s="40" t="s">
        <v>174</v>
      </c>
      <c r="AF34" s="42" t="s">
        <v>173</v>
      </c>
      <c r="AG34" s="40">
        <v>1</v>
      </c>
      <c r="AH34" s="42" t="s">
        <v>83</v>
      </c>
      <c r="AI34" s="40" t="s">
        <v>169</v>
      </c>
      <c r="AJ34" s="40">
        <v>5</v>
      </c>
      <c r="AN34" s="408"/>
    </row>
    <row r="35" spans="1:41" x14ac:dyDescent="0.25">
      <c r="A35" s="39" t="s">
        <v>43</v>
      </c>
      <c r="B35" s="40" t="s">
        <v>175</v>
      </c>
      <c r="C35" s="40">
        <f t="shared" si="2"/>
        <v>1876</v>
      </c>
      <c r="D35" s="40" t="s">
        <v>71</v>
      </c>
      <c r="E35" s="40" t="s">
        <v>176</v>
      </c>
      <c r="F35" s="40"/>
      <c r="G35" s="41" t="s">
        <v>177</v>
      </c>
      <c r="H35" s="40"/>
      <c r="I35" s="40">
        <v>280</v>
      </c>
      <c r="J35" s="42" t="s">
        <v>178</v>
      </c>
      <c r="K35" s="40">
        <v>310</v>
      </c>
      <c r="L35" s="43">
        <v>301522</v>
      </c>
      <c r="M35" s="40">
        <v>180</v>
      </c>
      <c r="N35" s="40" t="s">
        <v>179</v>
      </c>
      <c r="O35" s="40">
        <v>717</v>
      </c>
      <c r="P35" s="40">
        <v>91810</v>
      </c>
      <c r="Q35" s="40">
        <v>300</v>
      </c>
      <c r="R35" s="40"/>
      <c r="S35" s="40">
        <v>50</v>
      </c>
      <c r="T35" s="40"/>
      <c r="U35" s="40"/>
      <c r="V35" s="40" t="s">
        <v>176</v>
      </c>
      <c r="W35" s="40">
        <v>39</v>
      </c>
      <c r="X35" s="40"/>
      <c r="Y35" s="40"/>
      <c r="Z35" s="40" t="s">
        <v>159</v>
      </c>
      <c r="AA35" s="40">
        <v>50</v>
      </c>
      <c r="AB35" s="40">
        <v>50</v>
      </c>
      <c r="AC35" s="40"/>
      <c r="AD35" s="42" t="s">
        <v>180</v>
      </c>
      <c r="AE35" s="40" t="s">
        <v>181</v>
      </c>
      <c r="AF35" s="42" t="s">
        <v>180</v>
      </c>
      <c r="AG35" s="40">
        <v>1</v>
      </c>
      <c r="AH35" s="42" t="s">
        <v>83</v>
      </c>
      <c r="AI35" s="40" t="s">
        <v>169</v>
      </c>
      <c r="AJ35" s="40">
        <v>5</v>
      </c>
      <c r="AK35">
        <f>AI34+AI36</f>
        <v>1.24</v>
      </c>
      <c r="AN35" s="405"/>
    </row>
    <row r="36" spans="1:41" x14ac:dyDescent="0.25">
      <c r="A36" s="39" t="s">
        <v>43</v>
      </c>
      <c r="B36" s="40" t="s">
        <v>163</v>
      </c>
      <c r="C36" s="40">
        <f t="shared" si="2"/>
        <v>16502</v>
      </c>
      <c r="D36" s="40" t="s">
        <v>94</v>
      </c>
      <c r="E36" s="40" t="s">
        <v>164</v>
      </c>
      <c r="F36" s="40"/>
      <c r="G36" s="41" t="s">
        <v>165</v>
      </c>
      <c r="H36" s="40"/>
      <c r="I36" s="40">
        <v>2200</v>
      </c>
      <c r="J36" s="42" t="s">
        <v>164</v>
      </c>
      <c r="K36" s="40">
        <v>2100</v>
      </c>
      <c r="L36" s="43">
        <v>301515</v>
      </c>
      <c r="M36" s="40">
        <v>1900</v>
      </c>
      <c r="N36" s="40" t="s">
        <v>166</v>
      </c>
      <c r="O36" s="40">
        <v>2400</v>
      </c>
      <c r="P36" s="40">
        <v>17001058</v>
      </c>
      <c r="Q36" s="40">
        <v>1200</v>
      </c>
      <c r="R36" s="40">
        <v>301513</v>
      </c>
      <c r="S36" s="40">
        <v>480</v>
      </c>
      <c r="T36" s="40"/>
      <c r="U36" s="40">
        <v>6000</v>
      </c>
      <c r="V36" s="40" t="s">
        <v>164</v>
      </c>
      <c r="W36" s="40">
        <v>122</v>
      </c>
      <c r="X36" s="40"/>
      <c r="Y36" s="40">
        <v>100</v>
      </c>
      <c r="Z36" s="40" t="s">
        <v>159</v>
      </c>
      <c r="AA36" s="40">
        <v>50</v>
      </c>
      <c r="AB36" s="40">
        <v>50</v>
      </c>
      <c r="AC36" s="40"/>
      <c r="AD36" s="42" t="s">
        <v>167</v>
      </c>
      <c r="AE36" s="40" t="s">
        <v>168</v>
      </c>
      <c r="AF36" s="42" t="s">
        <v>167</v>
      </c>
      <c r="AG36" s="40">
        <v>1</v>
      </c>
      <c r="AH36" s="42" t="s">
        <v>83</v>
      </c>
      <c r="AI36" s="40" t="s">
        <v>169</v>
      </c>
      <c r="AJ36" s="40">
        <v>5</v>
      </c>
      <c r="AK36">
        <f>(0.9395/AK35)*70</f>
        <v>53.036290322580648</v>
      </c>
      <c r="AL36">
        <v>30</v>
      </c>
      <c r="AM36" s="411">
        <f>AL36+AK36</f>
        <v>83.036290322580641</v>
      </c>
      <c r="AN36" s="405"/>
    </row>
    <row r="37" spans="1:41" x14ac:dyDescent="0.25">
      <c r="A37" s="49" t="s">
        <v>43</v>
      </c>
      <c r="B37" s="50" t="s">
        <v>170</v>
      </c>
      <c r="C37" s="50">
        <f t="shared" si="2"/>
        <v>2504</v>
      </c>
      <c r="D37" s="50" t="s">
        <v>78</v>
      </c>
      <c r="E37" s="54" t="s">
        <v>171</v>
      </c>
      <c r="F37" s="50"/>
      <c r="G37" s="51" t="s">
        <v>165</v>
      </c>
      <c r="H37" s="50"/>
      <c r="I37" s="50">
        <v>400</v>
      </c>
      <c r="J37" s="52" t="s">
        <v>171</v>
      </c>
      <c r="K37" s="50">
        <v>740</v>
      </c>
      <c r="L37" s="53">
        <v>2472</v>
      </c>
      <c r="M37" s="50">
        <v>75</v>
      </c>
      <c r="N37" s="50" t="s">
        <v>172</v>
      </c>
      <c r="O37" s="50">
        <v>394</v>
      </c>
      <c r="P37" s="50">
        <v>90356</v>
      </c>
      <c r="Q37" s="50">
        <v>270</v>
      </c>
      <c r="R37" s="50"/>
      <c r="S37" s="50"/>
      <c r="T37" s="50"/>
      <c r="U37" s="50">
        <v>600</v>
      </c>
      <c r="V37" s="50" t="s">
        <v>171</v>
      </c>
      <c r="W37" s="50">
        <v>5</v>
      </c>
      <c r="X37" s="50"/>
      <c r="Y37" s="50">
        <v>20</v>
      </c>
      <c r="Z37" s="50" t="s">
        <v>360</v>
      </c>
      <c r="AA37" s="50">
        <v>10</v>
      </c>
      <c r="AB37" s="50">
        <v>1</v>
      </c>
      <c r="AC37" s="50"/>
      <c r="AD37" s="50" t="s">
        <v>363</v>
      </c>
      <c r="AE37" s="50" t="s">
        <v>364</v>
      </c>
      <c r="AF37" s="50" t="s">
        <v>363</v>
      </c>
      <c r="AG37" s="50">
        <v>1</v>
      </c>
      <c r="AH37" s="50" t="s">
        <v>76</v>
      </c>
      <c r="AI37" s="50">
        <v>0.51200000000000001</v>
      </c>
      <c r="AJ37" s="50">
        <v>3</v>
      </c>
      <c r="AM37" s="56"/>
      <c r="AN37" s="393" t="s">
        <v>1473</v>
      </c>
    </row>
    <row r="38" spans="1:41" x14ac:dyDescent="0.25">
      <c r="A38" s="49" t="s">
        <v>43</v>
      </c>
      <c r="B38" s="50" t="s">
        <v>175</v>
      </c>
      <c r="C38" s="50">
        <f t="shared" si="2"/>
        <v>1876</v>
      </c>
      <c r="D38" s="50" t="s">
        <v>71</v>
      </c>
      <c r="E38" s="50" t="s">
        <v>176</v>
      </c>
      <c r="F38" s="50"/>
      <c r="G38" s="51" t="s">
        <v>177</v>
      </c>
      <c r="H38" s="50"/>
      <c r="I38" s="50">
        <v>280</v>
      </c>
      <c r="J38" s="52" t="s">
        <v>178</v>
      </c>
      <c r="K38" s="50">
        <v>310</v>
      </c>
      <c r="L38" s="53">
        <v>301522</v>
      </c>
      <c r="M38" s="50">
        <v>180</v>
      </c>
      <c r="N38" s="50" t="s">
        <v>179</v>
      </c>
      <c r="O38" s="50">
        <v>717</v>
      </c>
      <c r="P38" s="50">
        <v>91810</v>
      </c>
      <c r="Q38" s="50">
        <v>300</v>
      </c>
      <c r="R38" s="50"/>
      <c r="S38" s="50">
        <v>50</v>
      </c>
      <c r="T38" s="50"/>
      <c r="U38" s="50"/>
      <c r="V38" s="50" t="s">
        <v>176</v>
      </c>
      <c r="W38" s="50">
        <v>39</v>
      </c>
      <c r="X38" s="50"/>
      <c r="Y38" s="50"/>
      <c r="Z38" s="50" t="s">
        <v>360</v>
      </c>
      <c r="AA38" s="50">
        <v>10</v>
      </c>
      <c r="AB38" s="50">
        <v>1</v>
      </c>
      <c r="AC38" s="50"/>
      <c r="AD38" s="50" t="s">
        <v>365</v>
      </c>
      <c r="AE38" s="50" t="s">
        <v>366</v>
      </c>
      <c r="AF38" s="50" t="s">
        <v>365</v>
      </c>
      <c r="AG38" s="50">
        <v>1</v>
      </c>
      <c r="AH38" s="50" t="s">
        <v>76</v>
      </c>
      <c r="AI38" s="50">
        <v>0.86</v>
      </c>
      <c r="AJ38" s="50">
        <v>3</v>
      </c>
      <c r="AK38">
        <f>AI37+AI39</f>
        <v>0.9395</v>
      </c>
      <c r="AM38" s="56"/>
      <c r="AN38" s="393" t="s">
        <v>1473</v>
      </c>
    </row>
    <row r="39" spans="1:41" x14ac:dyDescent="0.25">
      <c r="A39" s="49" t="s">
        <v>43</v>
      </c>
      <c r="B39" s="50" t="s">
        <v>163</v>
      </c>
      <c r="C39" s="50">
        <f t="shared" si="2"/>
        <v>16502</v>
      </c>
      <c r="D39" s="50" t="s">
        <v>94</v>
      </c>
      <c r="E39" s="50" t="s">
        <v>164</v>
      </c>
      <c r="F39" s="50"/>
      <c r="G39" s="51" t="s">
        <v>165</v>
      </c>
      <c r="H39" s="50"/>
      <c r="I39" s="50">
        <v>2200</v>
      </c>
      <c r="J39" s="52" t="s">
        <v>164</v>
      </c>
      <c r="K39" s="50">
        <v>2100</v>
      </c>
      <c r="L39" s="53">
        <v>301515</v>
      </c>
      <c r="M39" s="50">
        <v>1900</v>
      </c>
      <c r="N39" s="50" t="s">
        <v>166</v>
      </c>
      <c r="O39" s="50">
        <v>2400</v>
      </c>
      <c r="P39" s="50">
        <v>17001058</v>
      </c>
      <c r="Q39" s="50">
        <v>1200</v>
      </c>
      <c r="R39" s="50">
        <v>301513</v>
      </c>
      <c r="S39" s="50">
        <v>480</v>
      </c>
      <c r="T39" s="50"/>
      <c r="U39" s="50">
        <v>6000</v>
      </c>
      <c r="V39" s="50" t="s">
        <v>164</v>
      </c>
      <c r="W39" s="50">
        <v>122</v>
      </c>
      <c r="X39" s="50"/>
      <c r="Y39" s="50">
        <v>100</v>
      </c>
      <c r="Z39" s="50" t="s">
        <v>360</v>
      </c>
      <c r="AA39" s="50">
        <v>10</v>
      </c>
      <c r="AB39" s="50">
        <v>1</v>
      </c>
      <c r="AC39" s="50"/>
      <c r="AD39" s="50" t="s">
        <v>361</v>
      </c>
      <c r="AE39" s="50" t="s">
        <v>362</v>
      </c>
      <c r="AF39" s="50" t="s">
        <v>361</v>
      </c>
      <c r="AG39" s="50">
        <v>1</v>
      </c>
      <c r="AH39" s="50" t="s">
        <v>76</v>
      </c>
      <c r="AI39" s="50">
        <v>0.42749999999999999</v>
      </c>
      <c r="AJ39" s="50">
        <v>3</v>
      </c>
      <c r="AK39">
        <f>(0.9395/AK38)*70</f>
        <v>70</v>
      </c>
      <c r="AL39" s="50">
        <v>30</v>
      </c>
      <c r="AM39" s="412">
        <f>AL39+AK39</f>
        <v>100</v>
      </c>
      <c r="AN39" s="393" t="s">
        <v>1473</v>
      </c>
    </row>
    <row r="40" spans="1:41" x14ac:dyDescent="0.25">
      <c r="A40" s="74" t="s">
        <v>43</v>
      </c>
      <c r="B40" s="75" t="s">
        <v>170</v>
      </c>
      <c r="C40" s="75">
        <f t="shared" si="2"/>
        <v>2504</v>
      </c>
      <c r="D40" s="75" t="s">
        <v>78</v>
      </c>
      <c r="E40" s="81" t="s">
        <v>171</v>
      </c>
      <c r="F40" s="75"/>
      <c r="G40" s="76" t="s">
        <v>165</v>
      </c>
      <c r="H40" s="75"/>
      <c r="I40" s="75">
        <v>400</v>
      </c>
      <c r="J40" s="77" t="s">
        <v>171</v>
      </c>
      <c r="K40" s="75">
        <v>740</v>
      </c>
      <c r="L40" s="78">
        <v>2472</v>
      </c>
      <c r="M40" s="75">
        <v>75</v>
      </c>
      <c r="N40" s="75" t="s">
        <v>172</v>
      </c>
      <c r="O40" s="75">
        <v>394</v>
      </c>
      <c r="P40" s="75">
        <v>90356</v>
      </c>
      <c r="Q40" s="75">
        <v>270</v>
      </c>
      <c r="R40" s="75"/>
      <c r="S40" s="75"/>
      <c r="T40" s="75"/>
      <c r="U40" s="75">
        <v>600</v>
      </c>
      <c r="V40" s="75" t="s">
        <v>171</v>
      </c>
      <c r="W40" s="75">
        <v>5</v>
      </c>
      <c r="X40" s="75"/>
      <c r="Y40" s="75">
        <v>20</v>
      </c>
      <c r="Z40" s="75" t="s">
        <v>687</v>
      </c>
      <c r="AA40" s="75">
        <v>50</v>
      </c>
      <c r="AB40" s="75">
        <v>50</v>
      </c>
      <c r="AC40" s="75">
        <v>50</v>
      </c>
      <c r="AD40" s="79">
        <v>6014140</v>
      </c>
      <c r="AE40" s="75" t="s">
        <v>690</v>
      </c>
      <c r="AF40" s="78">
        <v>6014140</v>
      </c>
      <c r="AG40" s="75"/>
      <c r="AH40" s="75" t="s">
        <v>689</v>
      </c>
      <c r="AI40" s="80">
        <v>0.55000000000000004</v>
      </c>
      <c r="AJ40" s="75">
        <v>3</v>
      </c>
      <c r="AM40" s="56"/>
      <c r="AN40" s="405"/>
    </row>
    <row r="41" spans="1:41" x14ac:dyDescent="0.25">
      <c r="A41" s="74" t="s">
        <v>43</v>
      </c>
      <c r="B41" s="75" t="s">
        <v>175</v>
      </c>
      <c r="C41" s="75">
        <f t="shared" si="2"/>
        <v>1876</v>
      </c>
      <c r="D41" s="75" t="s">
        <v>71</v>
      </c>
      <c r="E41" s="75" t="s">
        <v>176</v>
      </c>
      <c r="F41" s="75"/>
      <c r="G41" s="76" t="s">
        <v>177</v>
      </c>
      <c r="H41" s="75"/>
      <c r="I41" s="75">
        <v>280</v>
      </c>
      <c r="J41" s="77" t="s">
        <v>178</v>
      </c>
      <c r="K41" s="75">
        <v>310</v>
      </c>
      <c r="L41" s="78">
        <v>301522</v>
      </c>
      <c r="M41" s="75">
        <v>180</v>
      </c>
      <c r="N41" s="75" t="s">
        <v>179</v>
      </c>
      <c r="O41" s="75">
        <v>717</v>
      </c>
      <c r="P41" s="75">
        <v>91810</v>
      </c>
      <c r="Q41" s="75">
        <v>300</v>
      </c>
      <c r="R41" s="75"/>
      <c r="S41" s="75">
        <v>50</v>
      </c>
      <c r="T41" s="75"/>
      <c r="U41" s="75"/>
      <c r="V41" s="75" t="s">
        <v>176</v>
      </c>
      <c r="W41" s="75">
        <v>39</v>
      </c>
      <c r="X41" s="75"/>
      <c r="Y41" s="75"/>
      <c r="Z41" s="75" t="s">
        <v>687</v>
      </c>
      <c r="AA41" s="75">
        <v>50</v>
      </c>
      <c r="AB41" s="75">
        <v>50</v>
      </c>
      <c r="AC41" s="75">
        <v>50</v>
      </c>
      <c r="AD41" s="79">
        <v>6014143</v>
      </c>
      <c r="AE41" s="75" t="s">
        <v>691</v>
      </c>
      <c r="AF41" s="78">
        <v>6014143</v>
      </c>
      <c r="AG41" s="75"/>
      <c r="AH41" s="75" t="s">
        <v>689</v>
      </c>
      <c r="AI41" s="80">
        <v>0.85</v>
      </c>
      <c r="AJ41" s="75">
        <v>3</v>
      </c>
      <c r="AK41">
        <f>AI40+AI42</f>
        <v>1.085</v>
      </c>
      <c r="AM41" s="56"/>
      <c r="AN41" s="405"/>
    </row>
    <row r="42" spans="1:41" x14ac:dyDescent="0.25">
      <c r="A42" s="74" t="s">
        <v>43</v>
      </c>
      <c r="B42" s="75" t="s">
        <v>163</v>
      </c>
      <c r="C42" s="75">
        <f t="shared" si="2"/>
        <v>16502</v>
      </c>
      <c r="D42" s="75" t="s">
        <v>94</v>
      </c>
      <c r="E42" s="75" t="s">
        <v>164</v>
      </c>
      <c r="F42" s="75"/>
      <c r="G42" s="76" t="s">
        <v>165</v>
      </c>
      <c r="H42" s="75"/>
      <c r="I42" s="75">
        <v>2200</v>
      </c>
      <c r="J42" s="77" t="s">
        <v>164</v>
      </c>
      <c r="K42" s="75">
        <v>2100</v>
      </c>
      <c r="L42" s="78">
        <v>301515</v>
      </c>
      <c r="M42" s="75">
        <v>1900</v>
      </c>
      <c r="N42" s="75" t="s">
        <v>166</v>
      </c>
      <c r="O42" s="75">
        <v>2400</v>
      </c>
      <c r="P42" s="75">
        <v>17001058</v>
      </c>
      <c r="Q42" s="75">
        <v>1200</v>
      </c>
      <c r="R42" s="75">
        <v>301513</v>
      </c>
      <c r="S42" s="75">
        <v>480</v>
      </c>
      <c r="T42" s="75"/>
      <c r="U42" s="75">
        <v>6000</v>
      </c>
      <c r="V42" s="75" t="s">
        <v>164</v>
      </c>
      <c r="W42" s="75">
        <v>122</v>
      </c>
      <c r="X42" s="75"/>
      <c r="Y42" s="75">
        <v>100</v>
      </c>
      <c r="Z42" s="75" t="s">
        <v>687</v>
      </c>
      <c r="AA42" s="75">
        <v>50</v>
      </c>
      <c r="AB42" s="75">
        <v>50</v>
      </c>
      <c r="AC42" s="75">
        <v>50</v>
      </c>
      <c r="AD42" s="79">
        <v>6014141</v>
      </c>
      <c r="AE42" s="75" t="s">
        <v>688</v>
      </c>
      <c r="AF42" s="78">
        <v>6014141</v>
      </c>
      <c r="AG42" s="75"/>
      <c r="AH42" s="75" t="s">
        <v>689</v>
      </c>
      <c r="AI42" s="80">
        <v>0.53500000000000003</v>
      </c>
      <c r="AJ42" s="75">
        <v>3</v>
      </c>
      <c r="AK42">
        <f>(0.9395/AK41)*70</f>
        <v>60.612903225806456</v>
      </c>
      <c r="AL42">
        <v>30</v>
      </c>
      <c r="AM42" s="413">
        <f>AL42+AK42</f>
        <v>90.612903225806463</v>
      </c>
      <c r="AN42" s="405"/>
    </row>
    <row r="43" spans="1:41" x14ac:dyDescent="0.25">
      <c r="A43" s="70" t="s">
        <v>43</v>
      </c>
      <c r="B43" s="72" t="s">
        <v>170</v>
      </c>
      <c r="C43" s="72">
        <f t="shared" si="2"/>
        <v>2504</v>
      </c>
      <c r="D43" s="72" t="s">
        <v>78</v>
      </c>
      <c r="E43" s="86" t="s">
        <v>171</v>
      </c>
      <c r="F43" s="72"/>
      <c r="G43" s="73" t="s">
        <v>165</v>
      </c>
      <c r="H43" s="72"/>
      <c r="I43" s="72">
        <v>400</v>
      </c>
      <c r="J43" s="83" t="s">
        <v>171</v>
      </c>
      <c r="K43" s="72">
        <v>740</v>
      </c>
      <c r="L43" s="84">
        <v>2472</v>
      </c>
      <c r="M43" s="72">
        <v>75</v>
      </c>
      <c r="N43" s="72" t="s">
        <v>172</v>
      </c>
      <c r="O43" s="72">
        <v>394</v>
      </c>
      <c r="P43" s="72">
        <v>90356</v>
      </c>
      <c r="Q43" s="72">
        <v>270</v>
      </c>
      <c r="R43" s="72"/>
      <c r="S43" s="72"/>
      <c r="T43" s="72"/>
      <c r="U43" s="72">
        <v>600</v>
      </c>
      <c r="V43" s="72" t="s">
        <v>171</v>
      </c>
      <c r="W43" s="72">
        <v>5</v>
      </c>
      <c r="X43" s="72"/>
      <c r="Y43" s="72">
        <v>20</v>
      </c>
      <c r="Z43" s="72" t="s">
        <v>726</v>
      </c>
      <c r="AA43" s="72">
        <v>50</v>
      </c>
      <c r="AB43" s="72">
        <v>50</v>
      </c>
      <c r="AC43" s="72"/>
      <c r="AD43" s="85">
        <v>7000154</v>
      </c>
      <c r="AE43" s="72" t="s">
        <v>730</v>
      </c>
      <c r="AF43" s="85" t="s">
        <v>731</v>
      </c>
      <c r="AG43" s="72">
        <v>1</v>
      </c>
      <c r="AH43" s="72" t="s">
        <v>729</v>
      </c>
      <c r="AI43" s="72">
        <v>0.55000000000000004</v>
      </c>
      <c r="AJ43" s="72">
        <v>5</v>
      </c>
      <c r="AM43" s="413"/>
      <c r="AN43" s="393" t="s">
        <v>1473</v>
      </c>
    </row>
    <row r="44" spans="1:41" x14ac:dyDescent="0.25">
      <c r="A44" s="70" t="s">
        <v>43</v>
      </c>
      <c r="B44" s="72" t="s">
        <v>175</v>
      </c>
      <c r="C44" s="72">
        <f t="shared" si="2"/>
        <v>1876</v>
      </c>
      <c r="D44" s="72" t="s">
        <v>71</v>
      </c>
      <c r="E44" s="72" t="s">
        <v>176</v>
      </c>
      <c r="F44" s="72"/>
      <c r="G44" s="73" t="s">
        <v>177</v>
      </c>
      <c r="H44" s="72"/>
      <c r="I44" s="72">
        <v>280</v>
      </c>
      <c r="J44" s="83" t="s">
        <v>178</v>
      </c>
      <c r="K44" s="72">
        <v>310</v>
      </c>
      <c r="L44" s="84">
        <v>301522</v>
      </c>
      <c r="M44" s="72">
        <v>180</v>
      </c>
      <c r="N44" s="72" t="s">
        <v>179</v>
      </c>
      <c r="O44" s="72">
        <v>717</v>
      </c>
      <c r="P44" s="72">
        <v>91810</v>
      </c>
      <c r="Q44" s="72">
        <v>300</v>
      </c>
      <c r="R44" s="72"/>
      <c r="S44" s="72">
        <v>50</v>
      </c>
      <c r="T44" s="72"/>
      <c r="U44" s="72"/>
      <c r="V44" s="72" t="s">
        <v>176</v>
      </c>
      <c r="W44" s="72">
        <v>39</v>
      </c>
      <c r="X44" s="72"/>
      <c r="Y44" s="72"/>
      <c r="Z44" s="72" t="s">
        <v>726</v>
      </c>
      <c r="AA44" s="72">
        <v>50</v>
      </c>
      <c r="AB44" s="72">
        <v>50</v>
      </c>
      <c r="AC44" s="72"/>
      <c r="AD44" s="85">
        <v>1201848</v>
      </c>
      <c r="AE44" s="72" t="s">
        <v>732</v>
      </c>
      <c r="AF44" s="85" t="s">
        <v>733</v>
      </c>
      <c r="AG44" s="72">
        <v>1</v>
      </c>
      <c r="AH44" s="72" t="s">
        <v>729</v>
      </c>
      <c r="AI44" s="72">
        <v>0.84</v>
      </c>
      <c r="AJ44" s="72">
        <v>5</v>
      </c>
      <c r="AK44">
        <f>AI43+AI45</f>
        <v>0.99</v>
      </c>
      <c r="AM44" s="413"/>
      <c r="AN44" s="393" t="s">
        <v>1473</v>
      </c>
    </row>
    <row r="45" spans="1:41" x14ac:dyDescent="0.25">
      <c r="A45" s="70" t="s">
        <v>43</v>
      </c>
      <c r="B45" s="72" t="s">
        <v>163</v>
      </c>
      <c r="C45" s="72">
        <f t="shared" si="2"/>
        <v>16502</v>
      </c>
      <c r="D45" s="72" t="s">
        <v>94</v>
      </c>
      <c r="E45" s="72" t="s">
        <v>164</v>
      </c>
      <c r="F45" s="72"/>
      <c r="G45" s="73" t="s">
        <v>165</v>
      </c>
      <c r="H45" s="72"/>
      <c r="I45" s="72">
        <v>2200</v>
      </c>
      <c r="J45" s="83" t="s">
        <v>164</v>
      </c>
      <c r="K45" s="72">
        <v>2100</v>
      </c>
      <c r="L45" s="84">
        <v>301515</v>
      </c>
      <c r="M45" s="72">
        <v>1900</v>
      </c>
      <c r="N45" s="72" t="s">
        <v>166</v>
      </c>
      <c r="O45" s="72">
        <v>2400</v>
      </c>
      <c r="P45" s="72">
        <v>17001058</v>
      </c>
      <c r="Q45" s="72">
        <v>1200</v>
      </c>
      <c r="R45" s="72">
        <v>301513</v>
      </c>
      <c r="S45" s="72">
        <v>480</v>
      </c>
      <c r="T45" s="72"/>
      <c r="U45" s="72">
        <v>6000</v>
      </c>
      <c r="V45" s="72" t="s">
        <v>164</v>
      </c>
      <c r="W45" s="72">
        <v>122</v>
      </c>
      <c r="X45" s="72"/>
      <c r="Y45" s="72">
        <v>100</v>
      </c>
      <c r="Z45" s="72" t="s">
        <v>726</v>
      </c>
      <c r="AA45" s="72">
        <v>50</v>
      </c>
      <c r="AB45" s="72">
        <v>50</v>
      </c>
      <c r="AC45" s="72"/>
      <c r="AD45" s="85">
        <v>7000153</v>
      </c>
      <c r="AE45" s="72" t="s">
        <v>727</v>
      </c>
      <c r="AF45" s="85" t="s">
        <v>728</v>
      </c>
      <c r="AG45" s="72">
        <v>1</v>
      </c>
      <c r="AH45" s="72" t="s">
        <v>729</v>
      </c>
      <c r="AI45" s="72">
        <v>0.44</v>
      </c>
      <c r="AJ45" s="72">
        <v>5</v>
      </c>
      <c r="AK45">
        <f>(0.9395/AK44)*70</f>
        <v>66.429292929292927</v>
      </c>
      <c r="AL45" s="72">
        <v>30</v>
      </c>
      <c r="AM45" s="414">
        <f>AL45+AK45</f>
        <v>96.429292929292927</v>
      </c>
      <c r="AN45" s="393" t="s">
        <v>1473</v>
      </c>
      <c r="AO45" t="s">
        <v>1474</v>
      </c>
    </row>
    <row r="46" spans="1:41" x14ac:dyDescent="0.25">
      <c r="A46" s="87" t="s">
        <v>43</v>
      </c>
      <c r="B46" s="88" t="s">
        <v>170</v>
      </c>
      <c r="C46" s="88">
        <f t="shared" si="2"/>
        <v>2504</v>
      </c>
      <c r="D46" s="88" t="s">
        <v>78</v>
      </c>
      <c r="E46" s="93" t="s">
        <v>171</v>
      </c>
      <c r="F46" s="88"/>
      <c r="G46" s="89" t="s">
        <v>165</v>
      </c>
      <c r="H46" s="88"/>
      <c r="I46" s="88">
        <v>400</v>
      </c>
      <c r="J46" s="90" t="s">
        <v>171</v>
      </c>
      <c r="K46" s="88">
        <v>740</v>
      </c>
      <c r="L46" s="91">
        <v>2472</v>
      </c>
      <c r="M46" s="88">
        <v>75</v>
      </c>
      <c r="N46" s="88" t="s">
        <v>172</v>
      </c>
      <c r="O46" s="88">
        <v>394</v>
      </c>
      <c r="P46" s="88">
        <v>90356</v>
      </c>
      <c r="Q46" s="88">
        <v>270</v>
      </c>
      <c r="R46" s="88"/>
      <c r="S46" s="88"/>
      <c r="T46" s="88"/>
      <c r="U46" s="88">
        <v>600</v>
      </c>
      <c r="V46" s="88" t="s">
        <v>171</v>
      </c>
      <c r="W46" s="88">
        <v>5</v>
      </c>
      <c r="X46" s="88"/>
      <c r="Y46" s="88">
        <v>20</v>
      </c>
      <c r="Z46" s="88" t="s">
        <v>832</v>
      </c>
      <c r="AA46" s="88">
        <v>50</v>
      </c>
      <c r="AB46" s="88">
        <v>50</v>
      </c>
      <c r="AC46" s="88"/>
      <c r="AD46" s="92">
        <v>13113</v>
      </c>
      <c r="AE46" s="88" t="s">
        <v>835</v>
      </c>
      <c r="AF46" s="91">
        <v>13113</v>
      </c>
      <c r="AG46" s="88">
        <v>1</v>
      </c>
      <c r="AH46" s="88" t="s">
        <v>834</v>
      </c>
      <c r="AI46" s="88">
        <v>1</v>
      </c>
      <c r="AJ46" s="88">
        <v>4</v>
      </c>
      <c r="AM46" s="413"/>
      <c r="AN46" s="405"/>
    </row>
    <row r="47" spans="1:41" x14ac:dyDescent="0.25">
      <c r="A47" s="87" t="s">
        <v>43</v>
      </c>
      <c r="B47" s="88" t="s">
        <v>175</v>
      </c>
      <c r="C47" s="88">
        <f t="shared" si="2"/>
        <v>1876</v>
      </c>
      <c r="D47" s="88" t="s">
        <v>71</v>
      </c>
      <c r="E47" s="88" t="s">
        <v>176</v>
      </c>
      <c r="F47" s="88"/>
      <c r="G47" s="89" t="s">
        <v>177</v>
      </c>
      <c r="H47" s="88"/>
      <c r="I47" s="88">
        <v>280</v>
      </c>
      <c r="J47" s="90" t="s">
        <v>178</v>
      </c>
      <c r="K47" s="88">
        <v>310</v>
      </c>
      <c r="L47" s="91">
        <v>301522</v>
      </c>
      <c r="M47" s="88">
        <v>180</v>
      </c>
      <c r="N47" s="88" t="s">
        <v>179</v>
      </c>
      <c r="O47" s="88">
        <v>717</v>
      </c>
      <c r="P47" s="88">
        <v>91810</v>
      </c>
      <c r="Q47" s="88">
        <v>300</v>
      </c>
      <c r="R47" s="88"/>
      <c r="S47" s="88">
        <v>50</v>
      </c>
      <c r="T47" s="88"/>
      <c r="U47" s="88"/>
      <c r="V47" s="88" t="s">
        <v>176</v>
      </c>
      <c r="W47" s="88">
        <v>39</v>
      </c>
      <c r="X47" s="88"/>
      <c r="Y47" s="88"/>
      <c r="Z47" s="88" t="s">
        <v>832</v>
      </c>
      <c r="AA47" s="88">
        <v>50</v>
      </c>
      <c r="AB47" s="88">
        <v>50</v>
      </c>
      <c r="AC47" s="88"/>
      <c r="AD47" s="92">
        <v>13122</v>
      </c>
      <c r="AE47" s="88" t="s">
        <v>836</v>
      </c>
      <c r="AF47" s="91">
        <v>13122</v>
      </c>
      <c r="AG47" s="88">
        <v>1</v>
      </c>
      <c r="AH47" s="88" t="s">
        <v>834</v>
      </c>
      <c r="AI47" s="88">
        <v>1.2</v>
      </c>
      <c r="AJ47" s="88">
        <v>4</v>
      </c>
      <c r="AK47">
        <f>AI46+AI48</f>
        <v>2</v>
      </c>
      <c r="AM47" s="413"/>
      <c r="AN47" s="405"/>
    </row>
    <row r="48" spans="1:41" x14ac:dyDescent="0.25">
      <c r="A48" s="87" t="s">
        <v>43</v>
      </c>
      <c r="B48" s="88" t="s">
        <v>163</v>
      </c>
      <c r="C48" s="88">
        <f t="shared" si="2"/>
        <v>16502</v>
      </c>
      <c r="D48" s="88" t="s">
        <v>94</v>
      </c>
      <c r="E48" s="88" t="s">
        <v>164</v>
      </c>
      <c r="F48" s="88"/>
      <c r="G48" s="89" t="s">
        <v>165</v>
      </c>
      <c r="H48" s="88"/>
      <c r="I48" s="88">
        <v>2200</v>
      </c>
      <c r="J48" s="90" t="s">
        <v>164</v>
      </c>
      <c r="K48" s="88">
        <v>2100</v>
      </c>
      <c r="L48" s="91">
        <v>301515</v>
      </c>
      <c r="M48" s="88">
        <v>1900</v>
      </c>
      <c r="N48" s="88" t="s">
        <v>166</v>
      </c>
      <c r="O48" s="88">
        <v>2400</v>
      </c>
      <c r="P48" s="88">
        <v>17001058</v>
      </c>
      <c r="Q48" s="88">
        <v>1200</v>
      </c>
      <c r="R48" s="88">
        <v>301513</v>
      </c>
      <c r="S48" s="88">
        <v>480</v>
      </c>
      <c r="T48" s="88"/>
      <c r="U48" s="88">
        <v>6000</v>
      </c>
      <c r="V48" s="88" t="s">
        <v>164</v>
      </c>
      <c r="W48" s="88">
        <v>122</v>
      </c>
      <c r="X48" s="88"/>
      <c r="Y48" s="88">
        <v>100</v>
      </c>
      <c r="Z48" s="88" t="s">
        <v>832</v>
      </c>
      <c r="AA48" s="88">
        <v>50</v>
      </c>
      <c r="AB48" s="88">
        <v>50</v>
      </c>
      <c r="AC48" s="88"/>
      <c r="AD48" s="92">
        <v>13110</v>
      </c>
      <c r="AE48" s="88" t="s">
        <v>833</v>
      </c>
      <c r="AF48" s="91">
        <v>13110</v>
      </c>
      <c r="AG48" s="88">
        <v>1</v>
      </c>
      <c r="AH48" s="88" t="s">
        <v>834</v>
      </c>
      <c r="AI48" s="88">
        <v>1</v>
      </c>
      <c r="AJ48" s="88">
        <v>4</v>
      </c>
      <c r="AK48">
        <f>(0.9395/AK47)*70</f>
        <v>32.8825</v>
      </c>
      <c r="AL48" s="88">
        <v>30</v>
      </c>
      <c r="AM48" s="413">
        <f>AL48+AK48</f>
        <v>62.8825</v>
      </c>
      <c r="AN48" s="405"/>
    </row>
    <row r="49" spans="1:40" x14ac:dyDescent="0.25">
      <c r="A49" s="104" t="s">
        <v>43</v>
      </c>
      <c r="B49" s="101" t="s">
        <v>170</v>
      </c>
      <c r="C49" s="101">
        <f t="shared" si="2"/>
        <v>2504</v>
      </c>
      <c r="D49" s="101" t="s">
        <v>78</v>
      </c>
      <c r="E49" s="103" t="s">
        <v>171</v>
      </c>
      <c r="F49" s="101"/>
      <c r="G49" s="101" t="s">
        <v>165</v>
      </c>
      <c r="H49" s="101"/>
      <c r="I49" s="101">
        <v>400</v>
      </c>
      <c r="J49" s="106" t="s">
        <v>171</v>
      </c>
      <c r="K49" s="101">
        <v>740</v>
      </c>
      <c r="L49" s="107">
        <v>2472</v>
      </c>
      <c r="M49" s="101">
        <v>75</v>
      </c>
      <c r="N49" s="101" t="s">
        <v>172</v>
      </c>
      <c r="O49" s="101">
        <v>394</v>
      </c>
      <c r="P49" s="101">
        <v>90356</v>
      </c>
      <c r="Q49" s="101">
        <v>270</v>
      </c>
      <c r="R49" s="101"/>
      <c r="S49" s="101"/>
      <c r="T49" s="101"/>
      <c r="U49" s="101">
        <v>600</v>
      </c>
      <c r="V49" s="101" t="s">
        <v>171</v>
      </c>
      <c r="W49" s="101">
        <v>5</v>
      </c>
      <c r="X49" s="101"/>
      <c r="Y49" s="101">
        <v>20</v>
      </c>
      <c r="Z49" s="101" t="s">
        <v>882</v>
      </c>
      <c r="AA49" s="101">
        <v>40</v>
      </c>
      <c r="AB49" s="101">
        <v>40</v>
      </c>
      <c r="AC49" s="101"/>
      <c r="AD49" s="101" t="s">
        <v>986</v>
      </c>
      <c r="AE49" s="101" t="s">
        <v>987</v>
      </c>
      <c r="AF49" s="101">
        <v>1196015</v>
      </c>
      <c r="AG49" s="101">
        <v>1</v>
      </c>
      <c r="AH49" s="101" t="s">
        <v>888</v>
      </c>
      <c r="AI49" s="102">
        <v>0.58499999999999996</v>
      </c>
      <c r="AJ49" s="101">
        <v>5</v>
      </c>
      <c r="AK49" s="38"/>
      <c r="AL49" s="38"/>
      <c r="AM49" s="415"/>
      <c r="AN49" s="393" t="s">
        <v>1473</v>
      </c>
    </row>
    <row r="50" spans="1:40" x14ac:dyDescent="0.25">
      <c r="A50" s="104" t="s">
        <v>43</v>
      </c>
      <c r="B50" s="101" t="s">
        <v>175</v>
      </c>
      <c r="C50" s="101">
        <f t="shared" si="2"/>
        <v>1876</v>
      </c>
      <c r="D50" s="101" t="s">
        <v>71</v>
      </c>
      <c r="E50" s="101" t="s">
        <v>176</v>
      </c>
      <c r="F50" s="101"/>
      <c r="G50" s="101" t="s">
        <v>177</v>
      </c>
      <c r="H50" s="101"/>
      <c r="I50" s="101">
        <v>280</v>
      </c>
      <c r="J50" s="106" t="s">
        <v>178</v>
      </c>
      <c r="K50" s="101">
        <v>310</v>
      </c>
      <c r="L50" s="107">
        <v>301522</v>
      </c>
      <c r="M50" s="101">
        <v>180</v>
      </c>
      <c r="N50" s="101" t="s">
        <v>179</v>
      </c>
      <c r="O50" s="101">
        <v>717</v>
      </c>
      <c r="P50" s="101">
        <v>91810</v>
      </c>
      <c r="Q50" s="101">
        <v>300</v>
      </c>
      <c r="R50" s="101"/>
      <c r="S50" s="101">
        <v>50</v>
      </c>
      <c r="T50" s="101"/>
      <c r="U50" s="101"/>
      <c r="V50" s="101" t="s">
        <v>176</v>
      </c>
      <c r="W50" s="101">
        <v>39</v>
      </c>
      <c r="X50" s="101"/>
      <c r="Y50" s="101"/>
      <c r="Z50" s="101" t="s">
        <v>882</v>
      </c>
      <c r="AA50" s="101">
        <v>24</v>
      </c>
      <c r="AB50" s="101">
        <v>24</v>
      </c>
      <c r="AC50" s="101"/>
      <c r="AD50" s="101" t="s">
        <v>988</v>
      </c>
      <c r="AE50" s="101" t="s">
        <v>989</v>
      </c>
      <c r="AF50" s="101">
        <v>1181015</v>
      </c>
      <c r="AG50" s="101">
        <v>1</v>
      </c>
      <c r="AH50" s="101" t="s">
        <v>888</v>
      </c>
      <c r="AI50" s="102">
        <v>1.2</v>
      </c>
      <c r="AJ50" s="101">
        <v>5</v>
      </c>
      <c r="AK50">
        <f>AI49+AI51</f>
        <v>1.06</v>
      </c>
      <c r="AL50" s="38"/>
      <c r="AM50" s="415"/>
      <c r="AN50" s="393" t="s">
        <v>1473</v>
      </c>
    </row>
    <row r="51" spans="1:40" x14ac:dyDescent="0.25">
      <c r="A51" s="104" t="s">
        <v>43</v>
      </c>
      <c r="B51" s="101" t="s">
        <v>163</v>
      </c>
      <c r="C51" s="101">
        <f t="shared" si="2"/>
        <v>16502</v>
      </c>
      <c r="D51" s="101" t="s">
        <v>94</v>
      </c>
      <c r="E51" s="101" t="s">
        <v>164</v>
      </c>
      <c r="F51" s="101"/>
      <c r="G51" s="101" t="s">
        <v>165</v>
      </c>
      <c r="H51" s="101"/>
      <c r="I51" s="101">
        <v>2200</v>
      </c>
      <c r="J51" s="106" t="s">
        <v>164</v>
      </c>
      <c r="K51" s="101">
        <v>2100</v>
      </c>
      <c r="L51" s="107">
        <v>301515</v>
      </c>
      <c r="M51" s="101">
        <v>1900</v>
      </c>
      <c r="N51" s="101" t="s">
        <v>166</v>
      </c>
      <c r="O51" s="101">
        <v>2400</v>
      </c>
      <c r="P51" s="101">
        <v>17001058</v>
      </c>
      <c r="Q51" s="101">
        <v>1200</v>
      </c>
      <c r="R51" s="101">
        <v>301513</v>
      </c>
      <c r="S51" s="101">
        <v>480</v>
      </c>
      <c r="T51" s="101"/>
      <c r="U51" s="101">
        <v>6000</v>
      </c>
      <c r="V51" s="101" t="s">
        <v>164</v>
      </c>
      <c r="W51" s="101">
        <v>122</v>
      </c>
      <c r="X51" s="101"/>
      <c r="Y51" s="101">
        <v>100</v>
      </c>
      <c r="Z51" s="101" t="s">
        <v>882</v>
      </c>
      <c r="AA51" s="101">
        <v>40</v>
      </c>
      <c r="AB51" s="101">
        <v>40</v>
      </c>
      <c r="AC51" s="101"/>
      <c r="AD51" s="101" t="s">
        <v>984</v>
      </c>
      <c r="AE51" s="101" t="s">
        <v>985</v>
      </c>
      <c r="AF51" s="101">
        <v>1135015</v>
      </c>
      <c r="AG51" s="101">
        <v>1</v>
      </c>
      <c r="AH51" s="101" t="s">
        <v>888</v>
      </c>
      <c r="AI51" s="102">
        <v>0.47499999999999998</v>
      </c>
      <c r="AJ51" s="101">
        <v>5</v>
      </c>
      <c r="AK51">
        <f>(0.9395/AK50)*70</f>
        <v>62.04245283018868</v>
      </c>
      <c r="AL51" s="101">
        <v>30</v>
      </c>
      <c r="AM51" s="414">
        <f>AL51+AK51</f>
        <v>92.04245283018868</v>
      </c>
      <c r="AN51" s="393" t="s">
        <v>1473</v>
      </c>
    </row>
    <row r="52" spans="1:40" x14ac:dyDescent="0.25">
      <c r="A52" s="128" t="s">
        <v>43</v>
      </c>
      <c r="B52" s="122" t="s">
        <v>170</v>
      </c>
      <c r="C52" s="122">
        <f t="shared" si="2"/>
        <v>2504</v>
      </c>
      <c r="D52" s="122" t="s">
        <v>78</v>
      </c>
      <c r="E52" s="127" t="s">
        <v>171</v>
      </c>
      <c r="F52" s="122"/>
      <c r="G52" s="123" t="s">
        <v>165</v>
      </c>
      <c r="H52" s="122"/>
      <c r="I52" s="122">
        <v>400</v>
      </c>
      <c r="J52" s="129" t="s">
        <v>171</v>
      </c>
      <c r="K52" s="122">
        <v>740</v>
      </c>
      <c r="L52" s="124">
        <v>2472</v>
      </c>
      <c r="M52" s="122">
        <v>75</v>
      </c>
      <c r="N52" s="122" t="s">
        <v>172</v>
      </c>
      <c r="O52" s="122">
        <v>394</v>
      </c>
      <c r="P52" s="122">
        <v>90356</v>
      </c>
      <c r="Q52" s="122">
        <v>270</v>
      </c>
      <c r="R52" s="122"/>
      <c r="S52" s="122"/>
      <c r="T52" s="122"/>
      <c r="U52" s="122">
        <v>600</v>
      </c>
      <c r="V52" s="122" t="s">
        <v>171</v>
      </c>
      <c r="W52" s="122">
        <v>5</v>
      </c>
      <c r="X52" s="122"/>
      <c r="Y52" s="122">
        <v>20</v>
      </c>
      <c r="Z52" s="122" t="s">
        <v>1283</v>
      </c>
      <c r="AA52" s="122">
        <v>50</v>
      </c>
      <c r="AB52" s="122">
        <v>50</v>
      </c>
      <c r="AC52" s="122"/>
      <c r="AD52" s="130" t="s">
        <v>1294</v>
      </c>
      <c r="AE52" s="122" t="s">
        <v>1295</v>
      </c>
      <c r="AF52" s="131" t="s">
        <v>1294</v>
      </c>
      <c r="AG52" s="122">
        <v>1</v>
      </c>
      <c r="AH52" s="122" t="s">
        <v>626</v>
      </c>
      <c r="AI52" s="126">
        <v>0.57999999999999996</v>
      </c>
      <c r="AJ52" s="122">
        <v>3</v>
      </c>
      <c r="AM52" s="413"/>
      <c r="AN52" s="405"/>
    </row>
    <row r="53" spans="1:40" x14ac:dyDescent="0.25">
      <c r="A53" s="128" t="s">
        <v>43</v>
      </c>
      <c r="B53" s="122" t="s">
        <v>175</v>
      </c>
      <c r="C53" s="122">
        <f t="shared" si="2"/>
        <v>1876</v>
      </c>
      <c r="D53" s="122" t="s">
        <v>71</v>
      </c>
      <c r="E53" s="122" t="s">
        <v>176</v>
      </c>
      <c r="F53" s="122"/>
      <c r="G53" s="123" t="s">
        <v>177</v>
      </c>
      <c r="H53" s="122"/>
      <c r="I53" s="122">
        <v>280</v>
      </c>
      <c r="J53" s="129" t="s">
        <v>178</v>
      </c>
      <c r="K53" s="122">
        <v>310</v>
      </c>
      <c r="L53" s="124">
        <v>301522</v>
      </c>
      <c r="M53" s="122">
        <v>180</v>
      </c>
      <c r="N53" s="122" t="s">
        <v>179</v>
      </c>
      <c r="O53" s="122">
        <v>717</v>
      </c>
      <c r="P53" s="122">
        <v>91810</v>
      </c>
      <c r="Q53" s="122">
        <v>300</v>
      </c>
      <c r="R53" s="122"/>
      <c r="S53" s="122">
        <v>50</v>
      </c>
      <c r="T53" s="122"/>
      <c r="U53" s="122"/>
      <c r="V53" s="122" t="s">
        <v>176</v>
      </c>
      <c r="W53" s="122">
        <v>39</v>
      </c>
      <c r="X53" s="122"/>
      <c r="Y53" s="122"/>
      <c r="Z53" s="122" t="s">
        <v>1283</v>
      </c>
      <c r="AA53" s="122">
        <v>50</v>
      </c>
      <c r="AB53" s="122">
        <v>50</v>
      </c>
      <c r="AC53" s="122"/>
      <c r="AD53" s="130" t="s">
        <v>1296</v>
      </c>
      <c r="AE53" s="122" t="s">
        <v>1297</v>
      </c>
      <c r="AF53" s="131" t="s">
        <v>1296</v>
      </c>
      <c r="AG53" s="122">
        <v>1</v>
      </c>
      <c r="AH53" s="122" t="s">
        <v>626</v>
      </c>
      <c r="AI53" s="126">
        <v>0.85</v>
      </c>
      <c r="AJ53" s="122">
        <v>3</v>
      </c>
      <c r="AK53">
        <f>AI52+AI54</f>
        <v>1.1599999999999999</v>
      </c>
      <c r="AM53" s="413"/>
      <c r="AN53" s="405"/>
    </row>
    <row r="54" spans="1:40" ht="15.75" thickBot="1" x14ac:dyDescent="0.3">
      <c r="A54" s="128" t="s">
        <v>43</v>
      </c>
      <c r="B54" s="122" t="s">
        <v>163</v>
      </c>
      <c r="C54" s="122">
        <f t="shared" si="2"/>
        <v>16502</v>
      </c>
      <c r="D54" s="122" t="s">
        <v>94</v>
      </c>
      <c r="E54" s="122" t="s">
        <v>164</v>
      </c>
      <c r="F54" s="122"/>
      <c r="G54" s="123" t="s">
        <v>165</v>
      </c>
      <c r="H54" s="122"/>
      <c r="I54" s="122">
        <v>2200</v>
      </c>
      <c r="J54" s="129" t="s">
        <v>164</v>
      </c>
      <c r="K54" s="122">
        <v>2100</v>
      </c>
      <c r="L54" s="124">
        <v>301515</v>
      </c>
      <c r="M54" s="122">
        <v>1900</v>
      </c>
      <c r="N54" s="122" t="s">
        <v>166</v>
      </c>
      <c r="O54" s="122">
        <v>2400</v>
      </c>
      <c r="P54" s="122">
        <v>17001058</v>
      </c>
      <c r="Q54" s="122">
        <v>1200</v>
      </c>
      <c r="R54" s="122">
        <v>301513</v>
      </c>
      <c r="S54" s="122">
        <v>480</v>
      </c>
      <c r="T54" s="122"/>
      <c r="U54" s="122">
        <v>6000</v>
      </c>
      <c r="V54" s="122" t="s">
        <v>164</v>
      </c>
      <c r="W54" s="122">
        <v>122</v>
      </c>
      <c r="X54" s="122"/>
      <c r="Y54" s="122">
        <v>100</v>
      </c>
      <c r="Z54" s="122" t="s">
        <v>1283</v>
      </c>
      <c r="AA54" s="122">
        <v>50</v>
      </c>
      <c r="AB54" s="122">
        <v>50</v>
      </c>
      <c r="AC54" s="122"/>
      <c r="AD54" s="130" t="s">
        <v>1292</v>
      </c>
      <c r="AE54" s="122" t="s">
        <v>1293</v>
      </c>
      <c r="AF54" s="131" t="s">
        <v>1292</v>
      </c>
      <c r="AG54" s="122">
        <v>1</v>
      </c>
      <c r="AH54" s="122" t="s">
        <v>626</v>
      </c>
      <c r="AI54" s="126">
        <v>0.57999999999999996</v>
      </c>
      <c r="AJ54" s="122">
        <v>3</v>
      </c>
      <c r="AK54">
        <f>(0.9395/AK53)*70</f>
        <v>56.693965517241388</v>
      </c>
      <c r="AL54" s="122">
        <v>30</v>
      </c>
      <c r="AM54" s="413">
        <f>AL54+AK54</f>
        <v>86.693965517241395</v>
      </c>
      <c r="AN54" s="407"/>
    </row>
    <row r="55" spans="1:40" ht="37.5" thickBot="1" x14ac:dyDescent="0.3">
      <c r="A55" s="14" t="s">
        <v>46</v>
      </c>
      <c r="B55" s="14" t="s">
        <v>46</v>
      </c>
      <c r="D55" s="14" t="s">
        <v>39</v>
      </c>
      <c r="E55" s="159" t="s">
        <v>1464</v>
      </c>
      <c r="G55" s="20" t="s">
        <v>44</v>
      </c>
      <c r="H55" s="141" t="s">
        <v>47</v>
      </c>
      <c r="Z55" t="s">
        <v>1459</v>
      </c>
      <c r="AD55" s="17"/>
      <c r="AF55" s="17"/>
    </row>
    <row r="56" spans="1:40" x14ac:dyDescent="0.25">
      <c r="A56" s="49" t="s">
        <v>46</v>
      </c>
      <c r="B56" s="50" t="s">
        <v>367</v>
      </c>
      <c r="C56" s="50"/>
      <c r="D56" s="50" t="s">
        <v>71</v>
      </c>
      <c r="E56" s="50" t="s">
        <v>368</v>
      </c>
      <c r="F56" s="50"/>
      <c r="G56" s="51" t="s">
        <v>177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 t="s">
        <v>360</v>
      </c>
      <c r="AA56" s="50">
        <v>10</v>
      </c>
      <c r="AB56" s="50">
        <v>1</v>
      </c>
      <c r="AC56" s="50"/>
      <c r="AD56" s="50" t="s">
        <v>369</v>
      </c>
      <c r="AE56" s="50" t="s">
        <v>370</v>
      </c>
      <c r="AF56" s="50" t="s">
        <v>369</v>
      </c>
      <c r="AG56" s="50">
        <v>1</v>
      </c>
      <c r="AH56" s="50" t="s">
        <v>76</v>
      </c>
      <c r="AI56" s="50">
        <v>1.65</v>
      </c>
      <c r="AJ56" s="50">
        <v>3</v>
      </c>
      <c r="AN56" s="408"/>
    </row>
    <row r="57" spans="1:40" x14ac:dyDescent="0.25">
      <c r="A57" s="49" t="s">
        <v>46</v>
      </c>
      <c r="B57" s="50" t="s">
        <v>371</v>
      </c>
      <c r="C57" s="50">
        <f>SUM(I57,K57,M57,O57,Q57,S57,U57,W57,Y57)</f>
        <v>20</v>
      </c>
      <c r="D57" s="50" t="s">
        <v>71</v>
      </c>
      <c r="E57" s="50" t="s">
        <v>372</v>
      </c>
      <c r="F57" s="50"/>
      <c r="G57" s="51" t="s">
        <v>177</v>
      </c>
      <c r="H57" s="50"/>
      <c r="I57" s="50"/>
      <c r="J57" s="50"/>
      <c r="K57" s="50">
        <v>20</v>
      </c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 t="s">
        <v>360</v>
      </c>
      <c r="AA57" s="50">
        <v>10</v>
      </c>
      <c r="AB57" s="50">
        <v>1</v>
      </c>
      <c r="AC57" s="50"/>
      <c r="AD57" s="50" t="s">
        <v>373</v>
      </c>
      <c r="AE57" s="50" t="s">
        <v>374</v>
      </c>
      <c r="AF57" s="50" t="s">
        <v>373</v>
      </c>
      <c r="AG57" s="50">
        <v>1</v>
      </c>
      <c r="AH57" s="50" t="s">
        <v>375</v>
      </c>
      <c r="AI57" s="50">
        <v>0.54</v>
      </c>
      <c r="AJ57" s="50">
        <v>3</v>
      </c>
      <c r="AN57" s="405"/>
    </row>
    <row r="58" spans="1:40" x14ac:dyDescent="0.25">
      <c r="A58" s="49" t="s">
        <v>46</v>
      </c>
      <c r="B58" s="50" t="s">
        <v>376</v>
      </c>
      <c r="C58" s="50"/>
      <c r="D58" s="50" t="s">
        <v>71</v>
      </c>
      <c r="E58" s="50" t="s">
        <v>377</v>
      </c>
      <c r="F58" s="50"/>
      <c r="G58" s="51" t="s">
        <v>177</v>
      </c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 t="s">
        <v>360</v>
      </c>
      <c r="AA58" s="50">
        <v>10</v>
      </c>
      <c r="AB58" s="50">
        <v>1</v>
      </c>
      <c r="AC58" s="50"/>
      <c r="AD58" s="50" t="s">
        <v>369</v>
      </c>
      <c r="AE58" s="50" t="s">
        <v>378</v>
      </c>
      <c r="AF58" s="50" t="s">
        <v>369</v>
      </c>
      <c r="AG58" s="50">
        <v>1</v>
      </c>
      <c r="AH58" s="50" t="s">
        <v>76</v>
      </c>
      <c r="AI58" s="50">
        <v>1.65</v>
      </c>
      <c r="AJ58" s="50">
        <v>3</v>
      </c>
      <c r="AN58" s="405"/>
    </row>
    <row r="59" spans="1:40" x14ac:dyDescent="0.25">
      <c r="A59" s="49" t="s">
        <v>46</v>
      </c>
      <c r="B59" s="50" t="s">
        <v>379</v>
      </c>
      <c r="C59" s="50">
        <f>SUM(I59,K59,M59,O59,Q59,S59,U59,W59,Y59)</f>
        <v>902</v>
      </c>
      <c r="D59" s="50" t="s">
        <v>229</v>
      </c>
      <c r="E59" s="50" t="s">
        <v>380</v>
      </c>
      <c r="F59" s="50"/>
      <c r="G59" s="51" t="s">
        <v>177</v>
      </c>
      <c r="H59" s="50"/>
      <c r="I59" s="50">
        <v>35</v>
      </c>
      <c r="J59" s="52" t="s">
        <v>381</v>
      </c>
      <c r="K59" s="50">
        <v>867</v>
      </c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 t="s">
        <v>360</v>
      </c>
      <c r="AA59" s="50">
        <v>10</v>
      </c>
      <c r="AB59" s="50">
        <v>1</v>
      </c>
      <c r="AC59" s="50"/>
      <c r="AD59" s="50" t="s">
        <v>382</v>
      </c>
      <c r="AE59" s="50" t="s">
        <v>383</v>
      </c>
      <c r="AF59" s="50" t="s">
        <v>382</v>
      </c>
      <c r="AG59" s="50">
        <v>1</v>
      </c>
      <c r="AH59" s="50" t="s">
        <v>375</v>
      </c>
      <c r="AI59" s="50">
        <v>0.54</v>
      </c>
      <c r="AJ59" s="50">
        <v>3</v>
      </c>
      <c r="AN59" s="405"/>
    </row>
    <row r="60" spans="1:40" x14ac:dyDescent="0.25">
      <c r="A60" s="49" t="s">
        <v>46</v>
      </c>
      <c r="B60" s="50" t="s">
        <v>384</v>
      </c>
      <c r="C60" s="50">
        <f>SUM(I60,K60,M60,O60,Q60,S60,U60,W60,Y60)</f>
        <v>40</v>
      </c>
      <c r="D60" s="50" t="s">
        <v>78</v>
      </c>
      <c r="E60" s="50" t="s">
        <v>385</v>
      </c>
      <c r="F60" s="50"/>
      <c r="G60" s="51" t="s">
        <v>177</v>
      </c>
      <c r="H60" s="50"/>
      <c r="I60" s="50">
        <v>40</v>
      </c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 t="s">
        <v>360</v>
      </c>
      <c r="AA60" s="50">
        <v>10</v>
      </c>
      <c r="AB60" s="50">
        <v>1</v>
      </c>
      <c r="AC60" s="50"/>
      <c r="AD60" s="50" t="s">
        <v>386</v>
      </c>
      <c r="AE60" s="50" t="s">
        <v>387</v>
      </c>
      <c r="AF60" s="50" t="s">
        <v>386</v>
      </c>
      <c r="AG60" s="50">
        <v>1</v>
      </c>
      <c r="AH60" s="50" t="s">
        <v>375</v>
      </c>
      <c r="AI60" s="50">
        <v>0.54</v>
      </c>
      <c r="AJ60" s="50">
        <v>3</v>
      </c>
      <c r="AN60" s="405"/>
    </row>
    <row r="61" spans="1:40" x14ac:dyDescent="0.25">
      <c r="A61" s="49" t="s">
        <v>46</v>
      </c>
      <c r="B61" s="50" t="s">
        <v>388</v>
      </c>
      <c r="C61" s="50">
        <f>SUM(I61,K61,M61,O61,Q61,S61,U61,W61,Y61)</f>
        <v>1030</v>
      </c>
      <c r="D61" s="50" t="s">
        <v>94</v>
      </c>
      <c r="E61" s="50" t="s">
        <v>389</v>
      </c>
      <c r="F61" s="50"/>
      <c r="G61" s="51" t="s">
        <v>177</v>
      </c>
      <c r="H61" s="50"/>
      <c r="I61" s="50">
        <v>1000</v>
      </c>
      <c r="J61" s="50"/>
      <c r="K61" s="50"/>
      <c r="L61" s="50"/>
      <c r="M61" s="50">
        <v>30</v>
      </c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 t="s">
        <v>360</v>
      </c>
      <c r="AA61" s="50">
        <v>10</v>
      </c>
      <c r="AB61" s="50">
        <v>1</v>
      </c>
      <c r="AC61" s="50"/>
      <c r="AD61" s="50" t="s">
        <v>390</v>
      </c>
      <c r="AE61" s="50" t="s">
        <v>391</v>
      </c>
      <c r="AF61" s="50" t="s">
        <v>390</v>
      </c>
      <c r="AG61" s="50">
        <v>1</v>
      </c>
      <c r="AH61" s="50" t="s">
        <v>375</v>
      </c>
      <c r="AI61" s="50">
        <v>0.54</v>
      </c>
      <c r="AJ61" s="50">
        <v>3</v>
      </c>
      <c r="AK61">
        <f>(0.47/AI61)*70</f>
        <v>60.925925925925917</v>
      </c>
      <c r="AL61" s="50">
        <v>30</v>
      </c>
      <c r="AM61" s="416">
        <f>AK61+AL61</f>
        <v>90.925925925925924</v>
      </c>
      <c r="AN61" s="393" t="s">
        <v>1473</v>
      </c>
    </row>
    <row r="62" spans="1:40" x14ac:dyDescent="0.25">
      <c r="A62" s="49" t="s">
        <v>46</v>
      </c>
      <c r="B62" s="50" t="s">
        <v>392</v>
      </c>
      <c r="C62" s="50"/>
      <c r="D62" s="50" t="s">
        <v>71</v>
      </c>
      <c r="E62" s="50" t="s">
        <v>393</v>
      </c>
      <c r="F62" s="50"/>
      <c r="G62" s="51" t="s">
        <v>177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 t="s">
        <v>360</v>
      </c>
      <c r="AA62" s="50">
        <v>10</v>
      </c>
      <c r="AB62" s="50">
        <v>1</v>
      </c>
      <c r="AC62" s="50"/>
      <c r="AD62" s="50" t="s">
        <v>394</v>
      </c>
      <c r="AE62" s="50" t="s">
        <v>395</v>
      </c>
      <c r="AF62" s="50" t="s">
        <v>394</v>
      </c>
      <c r="AG62" s="50">
        <v>1</v>
      </c>
      <c r="AH62" s="50" t="s">
        <v>76</v>
      </c>
      <c r="AI62" s="50">
        <v>1.25</v>
      </c>
      <c r="AJ62" s="50">
        <v>3</v>
      </c>
      <c r="AM62" s="56"/>
      <c r="AN62" s="405"/>
    </row>
    <row r="63" spans="1:40" x14ac:dyDescent="0.25">
      <c r="A63" s="49" t="s">
        <v>46</v>
      </c>
      <c r="B63" s="50" t="s">
        <v>396</v>
      </c>
      <c r="C63" s="50"/>
      <c r="D63" s="50" t="s">
        <v>71</v>
      </c>
      <c r="E63" s="50" t="s">
        <v>397</v>
      </c>
      <c r="F63" s="50"/>
      <c r="G63" s="51" t="s">
        <v>177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 t="s">
        <v>360</v>
      </c>
      <c r="AA63" s="50">
        <v>10</v>
      </c>
      <c r="AB63" s="50">
        <v>1</v>
      </c>
      <c r="AC63" s="50"/>
      <c r="AD63" s="50" t="s">
        <v>394</v>
      </c>
      <c r="AE63" s="50" t="s">
        <v>398</v>
      </c>
      <c r="AF63" s="50" t="s">
        <v>373</v>
      </c>
      <c r="AG63" s="50">
        <v>1</v>
      </c>
      <c r="AH63" s="50" t="s">
        <v>76</v>
      </c>
      <c r="AI63" s="50">
        <v>1.25</v>
      </c>
      <c r="AJ63" s="50">
        <v>3</v>
      </c>
      <c r="AM63" s="56"/>
      <c r="AN63" s="405"/>
    </row>
    <row r="64" spans="1:40" x14ac:dyDescent="0.25">
      <c r="A64" s="49" t="s">
        <v>46</v>
      </c>
      <c r="B64" s="50" t="s">
        <v>399</v>
      </c>
      <c r="C64" s="50">
        <f>SUM(I64,K64,M64,O64,Q64,S64,U64,W64,Y64)</f>
        <v>50</v>
      </c>
      <c r="D64" s="50" t="s">
        <v>71</v>
      </c>
      <c r="E64" s="50" t="s">
        <v>400</v>
      </c>
      <c r="F64" s="50"/>
      <c r="G64" s="51" t="s">
        <v>177</v>
      </c>
      <c r="H64" s="50"/>
      <c r="I64" s="50">
        <v>50</v>
      </c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 t="s">
        <v>360</v>
      </c>
      <c r="AA64" s="50">
        <v>10</v>
      </c>
      <c r="AB64" s="50">
        <v>1</v>
      </c>
      <c r="AC64" s="50"/>
      <c r="AD64" s="50" t="s">
        <v>394</v>
      </c>
      <c r="AE64" s="50" t="s">
        <v>401</v>
      </c>
      <c r="AF64" s="50" t="s">
        <v>382</v>
      </c>
      <c r="AG64" s="50">
        <v>1</v>
      </c>
      <c r="AH64" s="50" t="s">
        <v>76</v>
      </c>
      <c r="AI64" s="50">
        <v>1.25</v>
      </c>
      <c r="AJ64" s="50">
        <v>3</v>
      </c>
      <c r="AM64" s="56"/>
      <c r="AN64" s="405"/>
    </row>
    <row r="65" spans="1:40" x14ac:dyDescent="0.25">
      <c r="A65" s="49" t="s">
        <v>46</v>
      </c>
      <c r="B65" s="50" t="s">
        <v>402</v>
      </c>
      <c r="C65" s="50"/>
      <c r="D65" s="50" t="s">
        <v>71</v>
      </c>
      <c r="E65" s="50" t="s">
        <v>403</v>
      </c>
      <c r="F65" s="50"/>
      <c r="G65" s="51" t="s">
        <v>177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 t="s">
        <v>360</v>
      </c>
      <c r="AA65" s="50">
        <v>10</v>
      </c>
      <c r="AB65" s="50">
        <v>1</v>
      </c>
      <c r="AC65" s="50"/>
      <c r="AD65" s="50" t="s">
        <v>394</v>
      </c>
      <c r="AE65" s="50" t="s">
        <v>404</v>
      </c>
      <c r="AF65" s="50" t="s">
        <v>386</v>
      </c>
      <c r="AG65" s="50">
        <v>1</v>
      </c>
      <c r="AH65" s="50" t="s">
        <v>76</v>
      </c>
      <c r="AI65" s="50">
        <v>1.25</v>
      </c>
      <c r="AJ65" s="50">
        <v>3</v>
      </c>
      <c r="AM65" s="56"/>
      <c r="AN65" s="405"/>
    </row>
    <row r="66" spans="1:40" x14ac:dyDescent="0.25">
      <c r="A66" s="49" t="s">
        <v>46</v>
      </c>
      <c r="B66" s="50" t="s">
        <v>405</v>
      </c>
      <c r="C66" s="50"/>
      <c r="D66" s="50" t="s">
        <v>71</v>
      </c>
      <c r="E66" s="50" t="s">
        <v>406</v>
      </c>
      <c r="F66" s="50"/>
      <c r="G66" s="51" t="s">
        <v>177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 t="s">
        <v>360</v>
      </c>
      <c r="AA66" s="50">
        <v>10</v>
      </c>
      <c r="AB66" s="50">
        <v>1</v>
      </c>
      <c r="AC66" s="50"/>
      <c r="AD66" s="50" t="s">
        <v>394</v>
      </c>
      <c r="AE66" s="50" t="s">
        <v>407</v>
      </c>
      <c r="AF66" s="50" t="s">
        <v>390</v>
      </c>
      <c r="AG66" s="50">
        <v>1</v>
      </c>
      <c r="AH66" s="50" t="s">
        <v>76</v>
      </c>
      <c r="AI66" s="50">
        <v>1.25</v>
      </c>
      <c r="AJ66" s="50">
        <v>3</v>
      </c>
      <c r="AM66" s="56"/>
      <c r="AN66" s="405"/>
    </row>
    <row r="67" spans="1:40" x14ac:dyDescent="0.25">
      <c r="A67" s="70" t="s">
        <v>46</v>
      </c>
      <c r="B67" s="72" t="s">
        <v>367</v>
      </c>
      <c r="C67" s="72"/>
      <c r="D67" s="72" t="s">
        <v>71</v>
      </c>
      <c r="E67" s="72" t="s">
        <v>368</v>
      </c>
      <c r="F67" s="72"/>
      <c r="G67" s="73" t="s">
        <v>177</v>
      </c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 t="s">
        <v>726</v>
      </c>
      <c r="AA67" s="72">
        <v>50</v>
      </c>
      <c r="AB67" s="72">
        <v>50</v>
      </c>
      <c r="AC67" s="72"/>
      <c r="AD67" s="85">
        <v>1201940</v>
      </c>
      <c r="AE67" s="72" t="s">
        <v>734</v>
      </c>
      <c r="AF67" s="85" t="s">
        <v>735</v>
      </c>
      <c r="AG67" s="72">
        <v>1</v>
      </c>
      <c r="AH67" s="72" t="s">
        <v>736</v>
      </c>
      <c r="AI67" s="72">
        <v>0.75</v>
      </c>
      <c r="AJ67" s="72">
        <v>5</v>
      </c>
      <c r="AM67" s="56"/>
      <c r="AN67" s="405"/>
    </row>
    <row r="68" spans="1:40" x14ac:dyDescent="0.25">
      <c r="A68" s="70" t="s">
        <v>46</v>
      </c>
      <c r="B68" s="72" t="s">
        <v>371</v>
      </c>
      <c r="C68" s="72">
        <f>SUM(I68,K68,M68,O68,Q68,S68,U68,W68,Y68)</f>
        <v>20</v>
      </c>
      <c r="D68" s="72" t="s">
        <v>71</v>
      </c>
      <c r="E68" s="72" t="s">
        <v>372</v>
      </c>
      <c r="F68" s="72"/>
      <c r="G68" s="73" t="s">
        <v>177</v>
      </c>
      <c r="H68" s="72"/>
      <c r="I68" s="72"/>
      <c r="J68" s="72"/>
      <c r="K68" s="72">
        <v>20</v>
      </c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 t="s">
        <v>726</v>
      </c>
      <c r="AA68" s="72">
        <v>50</v>
      </c>
      <c r="AB68" s="72">
        <v>50</v>
      </c>
      <c r="AC68" s="72"/>
      <c r="AD68" s="85">
        <v>1502778</v>
      </c>
      <c r="AE68" s="72" t="s">
        <v>737</v>
      </c>
      <c r="AF68" s="85" t="s">
        <v>738</v>
      </c>
      <c r="AG68" s="72">
        <v>1</v>
      </c>
      <c r="AH68" s="72" t="s">
        <v>736</v>
      </c>
      <c r="AI68" s="72">
        <v>0.75</v>
      </c>
      <c r="AJ68" s="72">
        <v>5</v>
      </c>
      <c r="AM68" s="56"/>
      <c r="AN68" s="405"/>
    </row>
    <row r="69" spans="1:40" x14ac:dyDescent="0.25">
      <c r="A69" s="70" t="s">
        <v>46</v>
      </c>
      <c r="B69" s="72" t="s">
        <v>376</v>
      </c>
      <c r="C69" s="72"/>
      <c r="D69" s="72" t="s">
        <v>71</v>
      </c>
      <c r="E69" s="72" t="s">
        <v>377</v>
      </c>
      <c r="F69" s="72"/>
      <c r="G69" s="73" t="s">
        <v>177</v>
      </c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 t="s">
        <v>726</v>
      </c>
      <c r="AA69" s="72">
        <v>50</v>
      </c>
      <c r="AB69" s="72">
        <v>50</v>
      </c>
      <c r="AC69" s="72"/>
      <c r="AD69" s="85" t="s">
        <v>739</v>
      </c>
      <c r="AE69" s="72" t="s">
        <v>740</v>
      </c>
      <c r="AF69" s="85" t="s">
        <v>739</v>
      </c>
      <c r="AG69" s="72">
        <v>1</v>
      </c>
      <c r="AH69" s="72" t="s">
        <v>736</v>
      </c>
      <c r="AI69" s="72">
        <v>0.75</v>
      </c>
      <c r="AJ69" s="72">
        <v>5</v>
      </c>
      <c r="AM69" s="56"/>
      <c r="AN69" s="405"/>
    </row>
    <row r="70" spans="1:40" x14ac:dyDescent="0.25">
      <c r="A70" s="70" t="s">
        <v>46</v>
      </c>
      <c r="B70" s="72" t="s">
        <v>379</v>
      </c>
      <c r="C70" s="72">
        <f>SUM(I70,K70,M70,O70,Q70,S70,U70,W70,Y70)</f>
        <v>902</v>
      </c>
      <c r="D70" s="72" t="s">
        <v>229</v>
      </c>
      <c r="E70" s="58" t="s">
        <v>380</v>
      </c>
      <c r="F70" s="72"/>
      <c r="G70" s="73" t="s">
        <v>177</v>
      </c>
      <c r="H70" s="72"/>
      <c r="I70" s="72">
        <v>35</v>
      </c>
      <c r="J70" s="83" t="s">
        <v>381</v>
      </c>
      <c r="K70" s="72">
        <v>867</v>
      </c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 t="s">
        <v>726</v>
      </c>
      <c r="AA70" s="72">
        <v>50</v>
      </c>
      <c r="AB70" s="72">
        <v>50</v>
      </c>
      <c r="AC70" s="72"/>
      <c r="AD70" s="85">
        <v>1201943</v>
      </c>
      <c r="AE70" s="72" t="s">
        <v>741</v>
      </c>
      <c r="AF70" s="85" t="s">
        <v>742</v>
      </c>
      <c r="AG70" s="72">
        <v>1</v>
      </c>
      <c r="AH70" s="72" t="s">
        <v>736</v>
      </c>
      <c r="AI70" s="58">
        <v>0.75</v>
      </c>
      <c r="AJ70" s="72">
        <v>5</v>
      </c>
      <c r="AM70" s="56"/>
      <c r="AN70" s="405"/>
    </row>
    <row r="71" spans="1:40" x14ac:dyDescent="0.25">
      <c r="A71" s="70" t="s">
        <v>46</v>
      </c>
      <c r="B71" s="72" t="s">
        <v>384</v>
      </c>
      <c r="C71" s="72">
        <f>SUM(I71,K71,M71,O71,Q71,S71,U71,W71,Y71)</f>
        <v>40</v>
      </c>
      <c r="D71" s="72" t="s">
        <v>78</v>
      </c>
      <c r="E71" s="58" t="s">
        <v>385</v>
      </c>
      <c r="F71" s="72"/>
      <c r="G71" s="73" t="s">
        <v>177</v>
      </c>
      <c r="H71" s="72"/>
      <c r="I71" s="72">
        <v>40</v>
      </c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 t="s">
        <v>726</v>
      </c>
      <c r="AA71" s="72">
        <v>50</v>
      </c>
      <c r="AB71" s="72">
        <v>50</v>
      </c>
      <c r="AC71" s="72"/>
      <c r="AD71" s="85">
        <v>1201944</v>
      </c>
      <c r="AE71" s="72" t="s">
        <v>743</v>
      </c>
      <c r="AF71" s="85" t="s">
        <v>744</v>
      </c>
      <c r="AG71" s="72">
        <v>1</v>
      </c>
      <c r="AH71" s="72" t="s">
        <v>736</v>
      </c>
      <c r="AI71" s="58">
        <v>0.75</v>
      </c>
      <c r="AJ71" s="72">
        <v>5</v>
      </c>
      <c r="AM71" s="56"/>
      <c r="AN71" s="405"/>
    </row>
    <row r="72" spans="1:40" x14ac:dyDescent="0.25">
      <c r="A72" s="70" t="s">
        <v>46</v>
      </c>
      <c r="B72" s="72" t="s">
        <v>388</v>
      </c>
      <c r="C72" s="72">
        <f>SUM(I72,K72,M72,O72,Q72,S72,U72,W72,Y72)</f>
        <v>1030</v>
      </c>
      <c r="D72" s="72" t="s">
        <v>94</v>
      </c>
      <c r="E72" s="58" t="s">
        <v>389</v>
      </c>
      <c r="F72" s="72"/>
      <c r="G72" s="73" t="s">
        <v>177</v>
      </c>
      <c r="H72" s="72"/>
      <c r="I72" s="72">
        <v>1000</v>
      </c>
      <c r="J72" s="72"/>
      <c r="K72" s="72"/>
      <c r="L72" s="72"/>
      <c r="M72" s="72">
        <v>30</v>
      </c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 t="s">
        <v>726</v>
      </c>
      <c r="AA72" s="72">
        <v>50</v>
      </c>
      <c r="AB72" s="72">
        <v>50</v>
      </c>
      <c r="AC72" s="72"/>
      <c r="AD72" s="85">
        <v>1201945</v>
      </c>
      <c r="AE72" s="72" t="s">
        <v>745</v>
      </c>
      <c r="AF72" s="85" t="s">
        <v>746</v>
      </c>
      <c r="AG72" s="72">
        <v>1</v>
      </c>
      <c r="AH72" s="72" t="s">
        <v>736</v>
      </c>
      <c r="AI72" s="58">
        <v>0.75</v>
      </c>
      <c r="AJ72" s="72">
        <v>5</v>
      </c>
      <c r="AK72">
        <f>(0.47/AI72)*70</f>
        <v>43.86666666666666</v>
      </c>
      <c r="AL72" s="72">
        <v>30</v>
      </c>
      <c r="AM72" s="56">
        <f>AK72+AL72</f>
        <v>73.86666666666666</v>
      </c>
      <c r="AN72" s="405"/>
    </row>
    <row r="73" spans="1:40" x14ac:dyDescent="0.25">
      <c r="A73" s="70" t="s">
        <v>46</v>
      </c>
      <c r="B73" s="72" t="s">
        <v>392</v>
      </c>
      <c r="C73" s="72"/>
      <c r="D73" s="72" t="s">
        <v>71</v>
      </c>
      <c r="E73" s="72" t="s">
        <v>393</v>
      </c>
      <c r="F73" s="72"/>
      <c r="G73" s="73" t="s">
        <v>177</v>
      </c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 t="s">
        <v>726</v>
      </c>
      <c r="AA73" s="72">
        <v>50</v>
      </c>
      <c r="AB73" s="72">
        <v>50</v>
      </c>
      <c r="AC73" s="72"/>
      <c r="AD73" s="85">
        <v>1201946</v>
      </c>
      <c r="AE73" s="72" t="s">
        <v>747</v>
      </c>
      <c r="AF73" s="85" t="s">
        <v>748</v>
      </c>
      <c r="AG73" s="72">
        <v>1</v>
      </c>
      <c r="AH73" s="72" t="s">
        <v>736</v>
      </c>
      <c r="AI73" s="72">
        <v>0.75</v>
      </c>
      <c r="AJ73" s="72">
        <v>5</v>
      </c>
      <c r="AM73" s="56"/>
      <c r="AN73" s="405"/>
    </row>
    <row r="74" spans="1:40" x14ac:dyDescent="0.25">
      <c r="A74" s="70" t="s">
        <v>46</v>
      </c>
      <c r="B74" s="72" t="s">
        <v>396</v>
      </c>
      <c r="C74" s="72"/>
      <c r="D74" s="72" t="s">
        <v>71</v>
      </c>
      <c r="E74" s="72" t="s">
        <v>397</v>
      </c>
      <c r="F74" s="72"/>
      <c r="G74" s="73" t="s">
        <v>177</v>
      </c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 t="s">
        <v>726</v>
      </c>
      <c r="AA74" s="72">
        <v>50</v>
      </c>
      <c r="AB74" s="72">
        <v>50</v>
      </c>
      <c r="AC74" s="72"/>
      <c r="AD74" s="85">
        <v>1201947</v>
      </c>
      <c r="AE74" s="72" t="s">
        <v>749</v>
      </c>
      <c r="AF74" s="85" t="s">
        <v>750</v>
      </c>
      <c r="AG74" s="72">
        <v>1</v>
      </c>
      <c r="AH74" s="72" t="s">
        <v>736</v>
      </c>
      <c r="AI74" s="72">
        <v>0.75</v>
      </c>
      <c r="AJ74" s="72">
        <v>5</v>
      </c>
      <c r="AM74" s="56"/>
      <c r="AN74" s="405"/>
    </row>
    <row r="75" spans="1:40" x14ac:dyDescent="0.25">
      <c r="A75" s="70" t="s">
        <v>46</v>
      </c>
      <c r="B75" s="72" t="s">
        <v>399</v>
      </c>
      <c r="C75" s="72">
        <f>SUM(I75,K75,M75,O75,Q75,S75,U75,W75,Y75)</f>
        <v>50</v>
      </c>
      <c r="D75" s="72" t="s">
        <v>71</v>
      </c>
      <c r="E75" s="72" t="s">
        <v>400</v>
      </c>
      <c r="F75" s="72"/>
      <c r="G75" s="73" t="s">
        <v>177</v>
      </c>
      <c r="H75" s="72"/>
      <c r="I75" s="72">
        <v>50</v>
      </c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 t="s">
        <v>726</v>
      </c>
      <c r="AA75" s="72">
        <v>50</v>
      </c>
      <c r="AB75" s="72">
        <v>50</v>
      </c>
      <c r="AC75" s="72"/>
      <c r="AD75" s="85">
        <v>1201949</v>
      </c>
      <c r="AE75" s="72" t="s">
        <v>751</v>
      </c>
      <c r="AF75" s="85" t="s">
        <v>752</v>
      </c>
      <c r="AG75" s="72">
        <v>1</v>
      </c>
      <c r="AH75" s="72" t="s">
        <v>736</v>
      </c>
      <c r="AI75" s="72">
        <v>0.75</v>
      </c>
      <c r="AJ75" s="72">
        <v>5</v>
      </c>
      <c r="AM75" s="56"/>
      <c r="AN75" s="405"/>
    </row>
    <row r="76" spans="1:40" x14ac:dyDescent="0.25">
      <c r="A76" s="70" t="s">
        <v>46</v>
      </c>
      <c r="B76" s="72" t="s">
        <v>402</v>
      </c>
      <c r="C76" s="72"/>
      <c r="D76" s="72" t="s">
        <v>71</v>
      </c>
      <c r="E76" s="72" t="s">
        <v>403</v>
      </c>
      <c r="F76" s="72"/>
      <c r="G76" s="73" t="s">
        <v>177</v>
      </c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 t="s">
        <v>726</v>
      </c>
      <c r="AA76" s="72">
        <v>50</v>
      </c>
      <c r="AB76" s="72">
        <v>50</v>
      </c>
      <c r="AC76" s="72"/>
      <c r="AD76" s="85">
        <v>1201950</v>
      </c>
      <c r="AE76" s="72" t="s">
        <v>753</v>
      </c>
      <c r="AF76" s="85" t="s">
        <v>754</v>
      </c>
      <c r="AG76" s="72">
        <v>1</v>
      </c>
      <c r="AH76" s="72" t="s">
        <v>736</v>
      </c>
      <c r="AI76" s="72">
        <v>0.75</v>
      </c>
      <c r="AJ76" s="72">
        <v>5</v>
      </c>
      <c r="AM76" s="56"/>
      <c r="AN76" s="405"/>
    </row>
    <row r="77" spans="1:40" x14ac:dyDescent="0.25">
      <c r="A77" s="70" t="s">
        <v>46</v>
      </c>
      <c r="B77" s="72" t="s">
        <v>405</v>
      </c>
      <c r="C77" s="72"/>
      <c r="D77" s="72" t="s">
        <v>71</v>
      </c>
      <c r="E77" s="72" t="s">
        <v>406</v>
      </c>
      <c r="F77" s="72"/>
      <c r="G77" s="73" t="s">
        <v>177</v>
      </c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 t="s">
        <v>726</v>
      </c>
      <c r="AA77" s="72">
        <v>50</v>
      </c>
      <c r="AB77" s="72">
        <v>50</v>
      </c>
      <c r="AC77" s="72"/>
      <c r="AD77" s="85">
        <v>1201951</v>
      </c>
      <c r="AE77" s="72" t="s">
        <v>755</v>
      </c>
      <c r="AF77" s="85" t="s">
        <v>756</v>
      </c>
      <c r="AG77" s="72">
        <v>1</v>
      </c>
      <c r="AH77" s="72" t="s">
        <v>736</v>
      </c>
      <c r="AI77" s="72">
        <v>0.75</v>
      </c>
      <c r="AJ77" s="72">
        <v>5</v>
      </c>
      <c r="AM77" s="56"/>
      <c r="AN77" s="405"/>
    </row>
    <row r="78" spans="1:40" x14ac:dyDescent="0.25">
      <c r="A78" s="104" t="s">
        <v>46</v>
      </c>
      <c r="B78" s="101" t="s">
        <v>367</v>
      </c>
      <c r="C78" s="101"/>
      <c r="D78" s="101" t="s">
        <v>71</v>
      </c>
      <c r="E78" s="101" t="s">
        <v>368</v>
      </c>
      <c r="F78" s="101"/>
      <c r="G78" s="101" t="s">
        <v>177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 t="s">
        <v>882</v>
      </c>
      <c r="AA78" s="101">
        <v>40</v>
      </c>
      <c r="AB78" s="101">
        <v>40</v>
      </c>
      <c r="AC78" s="101"/>
      <c r="AD78" s="101" t="s">
        <v>990</v>
      </c>
      <c r="AE78" s="101" t="s">
        <v>991</v>
      </c>
      <c r="AF78" s="101">
        <v>1024085</v>
      </c>
      <c r="AG78" s="101">
        <v>1</v>
      </c>
      <c r="AH78" s="101" t="s">
        <v>888</v>
      </c>
      <c r="AI78" s="102">
        <v>0.46500000000000002</v>
      </c>
      <c r="AJ78" s="101">
        <v>5</v>
      </c>
      <c r="AK78" s="38"/>
      <c r="AL78" s="38"/>
      <c r="AM78" s="417"/>
      <c r="AN78" s="405"/>
    </row>
    <row r="79" spans="1:40" x14ac:dyDescent="0.25">
      <c r="A79" s="104" t="s">
        <v>46</v>
      </c>
      <c r="B79" s="101" t="s">
        <v>371</v>
      </c>
      <c r="C79" s="101">
        <f>SUM(I79,K79,M79,O79,Q79,S79,U79,W79,Y79)</f>
        <v>20</v>
      </c>
      <c r="D79" s="101" t="s">
        <v>71</v>
      </c>
      <c r="E79" s="101" t="s">
        <v>372</v>
      </c>
      <c r="F79" s="101"/>
      <c r="G79" s="101" t="s">
        <v>177</v>
      </c>
      <c r="H79" s="101"/>
      <c r="I79" s="101"/>
      <c r="J79" s="101"/>
      <c r="K79" s="101">
        <v>20</v>
      </c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 t="s">
        <v>882</v>
      </c>
      <c r="AA79" s="101">
        <v>40</v>
      </c>
      <c r="AB79" s="101">
        <v>40</v>
      </c>
      <c r="AC79" s="101"/>
      <c r="AD79" s="101" t="s">
        <v>992</v>
      </c>
      <c r="AE79" s="101" t="s">
        <v>993</v>
      </c>
      <c r="AF79" s="101">
        <v>1028085</v>
      </c>
      <c r="AG79" s="101">
        <v>1</v>
      </c>
      <c r="AH79" s="101" t="s">
        <v>888</v>
      </c>
      <c r="AI79" s="102">
        <v>0.46500000000000002</v>
      </c>
      <c r="AJ79" s="101">
        <v>5</v>
      </c>
      <c r="AK79" s="38"/>
      <c r="AL79" s="38"/>
      <c r="AM79" s="417"/>
      <c r="AN79" s="405"/>
    </row>
    <row r="80" spans="1:40" x14ac:dyDescent="0.25">
      <c r="A80" s="104" t="s">
        <v>46</v>
      </c>
      <c r="B80" s="101" t="s">
        <v>376</v>
      </c>
      <c r="C80" s="101"/>
      <c r="D80" s="101" t="s">
        <v>71</v>
      </c>
      <c r="E80" s="101" t="s">
        <v>377</v>
      </c>
      <c r="F80" s="101"/>
      <c r="G80" s="101" t="s">
        <v>177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 t="s">
        <v>882</v>
      </c>
      <c r="AA80" s="101">
        <v>40</v>
      </c>
      <c r="AB80" s="101">
        <v>40</v>
      </c>
      <c r="AC80" s="101"/>
      <c r="AD80" s="101" t="s">
        <v>994</v>
      </c>
      <c r="AE80" s="101" t="s">
        <v>995</v>
      </c>
      <c r="AF80" s="101">
        <v>1031085</v>
      </c>
      <c r="AG80" s="101">
        <v>1</v>
      </c>
      <c r="AH80" s="101" t="s">
        <v>888</v>
      </c>
      <c r="AI80" s="102">
        <v>0.46500000000000002</v>
      </c>
      <c r="AJ80" s="101">
        <v>5</v>
      </c>
      <c r="AK80" s="38"/>
      <c r="AL80" s="38"/>
      <c r="AM80" s="417"/>
      <c r="AN80" s="405"/>
    </row>
    <row r="81" spans="1:40" x14ac:dyDescent="0.25">
      <c r="A81" s="104" t="s">
        <v>46</v>
      </c>
      <c r="B81" s="101" t="s">
        <v>379</v>
      </c>
      <c r="C81" s="101">
        <f>SUM(I81,K81,M81,O81,Q81,S81,U81,W81,Y81)</f>
        <v>902</v>
      </c>
      <c r="D81" s="101" t="s">
        <v>229</v>
      </c>
      <c r="E81" s="151" t="s">
        <v>380</v>
      </c>
      <c r="F81" s="101"/>
      <c r="G81" s="101" t="s">
        <v>177</v>
      </c>
      <c r="H81" s="101"/>
      <c r="I81" s="101">
        <v>35</v>
      </c>
      <c r="J81" s="106" t="s">
        <v>381</v>
      </c>
      <c r="K81" s="101">
        <v>867</v>
      </c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 t="s">
        <v>882</v>
      </c>
      <c r="AA81" s="101">
        <v>40</v>
      </c>
      <c r="AB81" s="101">
        <v>40</v>
      </c>
      <c r="AC81" s="101"/>
      <c r="AD81" s="101" t="s">
        <v>996</v>
      </c>
      <c r="AE81" s="101" t="s">
        <v>997</v>
      </c>
      <c r="AF81" s="101">
        <v>1035085</v>
      </c>
      <c r="AG81" s="101">
        <v>1</v>
      </c>
      <c r="AH81" s="101" t="s">
        <v>888</v>
      </c>
      <c r="AI81" s="150">
        <v>0.46500000000000002</v>
      </c>
      <c r="AJ81" s="101">
        <v>5</v>
      </c>
      <c r="AK81" s="38"/>
      <c r="AL81" s="38"/>
      <c r="AM81" s="417"/>
      <c r="AN81" s="405"/>
    </row>
    <row r="82" spans="1:40" x14ac:dyDescent="0.25">
      <c r="A82" s="104" t="s">
        <v>46</v>
      </c>
      <c r="B82" s="101" t="s">
        <v>384</v>
      </c>
      <c r="C82" s="101">
        <f>SUM(I82,K82,M82,O82,Q82,S82,U82,W82,Y82)</f>
        <v>40</v>
      </c>
      <c r="D82" s="101" t="s">
        <v>78</v>
      </c>
      <c r="E82" s="151" t="s">
        <v>385</v>
      </c>
      <c r="F82" s="101"/>
      <c r="G82" s="101" t="s">
        <v>177</v>
      </c>
      <c r="H82" s="101"/>
      <c r="I82" s="101">
        <v>40</v>
      </c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 t="s">
        <v>882</v>
      </c>
      <c r="AA82" s="101">
        <v>40</v>
      </c>
      <c r="AB82" s="101">
        <v>40</v>
      </c>
      <c r="AC82" s="101"/>
      <c r="AD82" s="101" t="s">
        <v>998</v>
      </c>
      <c r="AE82" s="101" t="s">
        <v>999</v>
      </c>
      <c r="AF82" s="101">
        <v>1040085</v>
      </c>
      <c r="AG82" s="101">
        <v>1</v>
      </c>
      <c r="AH82" s="101" t="s">
        <v>888</v>
      </c>
      <c r="AI82" s="150">
        <v>0.46500000000000002</v>
      </c>
      <c r="AJ82" s="101">
        <v>5</v>
      </c>
      <c r="AK82" s="38"/>
      <c r="AL82" s="38"/>
      <c r="AM82" s="417"/>
      <c r="AN82" s="405"/>
    </row>
    <row r="83" spans="1:40" x14ac:dyDescent="0.25">
      <c r="A83" s="104" t="s">
        <v>46</v>
      </c>
      <c r="B83" s="101" t="s">
        <v>388</v>
      </c>
      <c r="C83" s="101">
        <f>SUM(I83,K83,M83,O83,Q83,S83,U83,W83,Y83)</f>
        <v>1030</v>
      </c>
      <c r="D83" s="101" t="s">
        <v>94</v>
      </c>
      <c r="E83" s="151" t="s">
        <v>389</v>
      </c>
      <c r="F83" s="101"/>
      <c r="G83" s="101" t="s">
        <v>177</v>
      </c>
      <c r="H83" s="101"/>
      <c r="I83" s="101">
        <v>1000</v>
      </c>
      <c r="J83" s="101"/>
      <c r="K83" s="101"/>
      <c r="L83" s="101"/>
      <c r="M83" s="101">
        <v>30</v>
      </c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 t="s">
        <v>882</v>
      </c>
      <c r="AA83" s="101">
        <v>40</v>
      </c>
      <c r="AB83" s="101">
        <v>40</v>
      </c>
      <c r="AC83" s="101"/>
      <c r="AD83" s="101" t="s">
        <v>1000</v>
      </c>
      <c r="AE83" s="101" t="s">
        <v>1001</v>
      </c>
      <c r="AF83" s="101">
        <v>1060085</v>
      </c>
      <c r="AG83" s="101">
        <v>1</v>
      </c>
      <c r="AH83" s="101" t="s">
        <v>888</v>
      </c>
      <c r="AI83" s="150">
        <v>0.46500000000000002</v>
      </c>
      <c r="AJ83" s="101">
        <v>5</v>
      </c>
      <c r="AK83">
        <f>(0.47/AI83)*70</f>
        <v>70.752688172043008</v>
      </c>
      <c r="AL83" s="101">
        <v>30</v>
      </c>
      <c r="AM83" s="418">
        <v>100</v>
      </c>
      <c r="AN83" s="393" t="s">
        <v>1473</v>
      </c>
    </row>
    <row r="84" spans="1:40" x14ac:dyDescent="0.25">
      <c r="A84" s="104" t="s">
        <v>46</v>
      </c>
      <c r="B84" s="101" t="s">
        <v>392</v>
      </c>
      <c r="C84" s="101"/>
      <c r="D84" s="101" t="s">
        <v>71</v>
      </c>
      <c r="E84" s="101" t="s">
        <v>393</v>
      </c>
      <c r="F84" s="101"/>
      <c r="G84" s="101" t="s">
        <v>177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 t="s">
        <v>882</v>
      </c>
      <c r="AA84" s="101">
        <v>40</v>
      </c>
      <c r="AB84" s="101">
        <v>40</v>
      </c>
      <c r="AC84" s="101"/>
      <c r="AD84" s="101" t="s">
        <v>1002</v>
      </c>
      <c r="AE84" s="101" t="s">
        <v>1003</v>
      </c>
      <c r="AF84" s="101">
        <v>1118005</v>
      </c>
      <c r="AG84" s="101">
        <v>1</v>
      </c>
      <c r="AH84" s="101" t="s">
        <v>888</v>
      </c>
      <c r="AI84" s="102">
        <v>2.1</v>
      </c>
      <c r="AJ84" s="101">
        <v>5</v>
      </c>
      <c r="AK84" s="38"/>
      <c r="AL84" s="38"/>
      <c r="AM84" s="417"/>
      <c r="AN84" s="405"/>
    </row>
    <row r="85" spans="1:40" x14ac:dyDescent="0.25">
      <c r="A85" s="104" t="s">
        <v>46</v>
      </c>
      <c r="B85" s="101" t="s">
        <v>396</v>
      </c>
      <c r="C85" s="101"/>
      <c r="D85" s="101" t="s">
        <v>71</v>
      </c>
      <c r="E85" s="101" t="s">
        <v>397</v>
      </c>
      <c r="F85" s="101"/>
      <c r="G85" s="101" t="s">
        <v>177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 t="s">
        <v>882</v>
      </c>
      <c r="AA85" s="101">
        <v>40</v>
      </c>
      <c r="AB85" s="101">
        <v>40</v>
      </c>
      <c r="AC85" s="101"/>
      <c r="AD85" s="101" t="s">
        <v>1002</v>
      </c>
      <c r="AE85" s="101" t="s">
        <v>1003</v>
      </c>
      <c r="AF85" s="101">
        <v>1118005</v>
      </c>
      <c r="AG85" s="101">
        <v>1</v>
      </c>
      <c r="AH85" s="101" t="s">
        <v>888</v>
      </c>
      <c r="AI85" s="102">
        <v>2.1</v>
      </c>
      <c r="AJ85" s="101">
        <v>5</v>
      </c>
      <c r="AK85" s="38"/>
      <c r="AL85" s="38"/>
      <c r="AM85" s="38"/>
      <c r="AN85" s="405"/>
    </row>
    <row r="86" spans="1:40" x14ac:dyDescent="0.25">
      <c r="A86" s="104" t="s">
        <v>46</v>
      </c>
      <c r="B86" s="101" t="s">
        <v>399</v>
      </c>
      <c r="C86" s="101">
        <f>SUM(I86,K86,M86,O86,Q86,S86,U86,W86,Y86)</f>
        <v>50</v>
      </c>
      <c r="D86" s="101" t="s">
        <v>71</v>
      </c>
      <c r="E86" s="101" t="s">
        <v>400</v>
      </c>
      <c r="F86" s="101"/>
      <c r="G86" s="101" t="s">
        <v>177</v>
      </c>
      <c r="H86" s="101"/>
      <c r="I86" s="101">
        <v>50</v>
      </c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 t="s">
        <v>882</v>
      </c>
      <c r="AA86" s="101">
        <v>40</v>
      </c>
      <c r="AB86" s="101">
        <v>40</v>
      </c>
      <c r="AC86" s="101"/>
      <c r="AD86" s="101" t="s">
        <v>1002</v>
      </c>
      <c r="AE86" s="101" t="s">
        <v>1003</v>
      </c>
      <c r="AF86" s="101">
        <v>1118005</v>
      </c>
      <c r="AG86" s="101">
        <v>1</v>
      </c>
      <c r="AH86" s="101" t="s">
        <v>888</v>
      </c>
      <c r="AI86" s="102">
        <v>2.1</v>
      </c>
      <c r="AJ86" s="101">
        <v>5</v>
      </c>
      <c r="AK86" s="38"/>
      <c r="AL86" s="38"/>
      <c r="AM86" s="38"/>
      <c r="AN86" s="405"/>
    </row>
    <row r="87" spans="1:40" x14ac:dyDescent="0.25">
      <c r="A87" s="104" t="s">
        <v>46</v>
      </c>
      <c r="B87" s="101" t="s">
        <v>402</v>
      </c>
      <c r="C87" s="101"/>
      <c r="D87" s="101" t="s">
        <v>71</v>
      </c>
      <c r="E87" s="101" t="s">
        <v>403</v>
      </c>
      <c r="F87" s="101"/>
      <c r="G87" s="101" t="s">
        <v>177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 t="s">
        <v>882</v>
      </c>
      <c r="AA87" s="101">
        <v>40</v>
      </c>
      <c r="AB87" s="101">
        <v>40</v>
      </c>
      <c r="AC87" s="101"/>
      <c r="AD87" s="101" t="s">
        <v>1002</v>
      </c>
      <c r="AE87" s="101" t="s">
        <v>1003</v>
      </c>
      <c r="AF87" s="101">
        <v>1118005</v>
      </c>
      <c r="AG87" s="101">
        <v>1</v>
      </c>
      <c r="AH87" s="101" t="s">
        <v>888</v>
      </c>
      <c r="AI87" s="102">
        <v>2.1</v>
      </c>
      <c r="AJ87" s="101">
        <v>5</v>
      </c>
      <c r="AK87" s="38"/>
      <c r="AL87" s="38"/>
      <c r="AM87" s="38"/>
      <c r="AN87" s="405"/>
    </row>
    <row r="88" spans="1:40" ht="15.75" thickBot="1" x14ac:dyDescent="0.3">
      <c r="A88" s="104" t="s">
        <v>46</v>
      </c>
      <c r="B88" s="101" t="s">
        <v>405</v>
      </c>
      <c r="C88" s="101"/>
      <c r="D88" s="101" t="s">
        <v>71</v>
      </c>
      <c r="E88" s="101" t="s">
        <v>406</v>
      </c>
      <c r="F88" s="101"/>
      <c r="G88" s="101" t="s">
        <v>177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 t="s">
        <v>882</v>
      </c>
      <c r="AA88" s="101">
        <v>40</v>
      </c>
      <c r="AB88" s="101">
        <v>40</v>
      </c>
      <c r="AC88" s="101"/>
      <c r="AD88" s="101" t="s">
        <v>1002</v>
      </c>
      <c r="AE88" s="101" t="s">
        <v>1003</v>
      </c>
      <c r="AF88" s="101">
        <v>1118005</v>
      </c>
      <c r="AG88" s="101">
        <v>1</v>
      </c>
      <c r="AH88" s="101" t="s">
        <v>888</v>
      </c>
      <c r="AI88" s="102">
        <v>2.1</v>
      </c>
      <c r="AJ88" s="101">
        <v>5</v>
      </c>
      <c r="AK88" s="38"/>
      <c r="AL88" s="38"/>
      <c r="AM88" s="38"/>
      <c r="AN88" s="407"/>
    </row>
    <row r="89" spans="1:40" s="38" customFormat="1" ht="45.75" customHeight="1" thickBot="1" x14ac:dyDescent="0.3">
      <c r="A89" s="14" t="s">
        <v>59</v>
      </c>
      <c r="B89" s="14" t="s">
        <v>59</v>
      </c>
      <c r="C89"/>
      <c r="D89" s="14" t="s">
        <v>39</v>
      </c>
      <c r="E89" s="159" t="s">
        <v>1464</v>
      </c>
      <c r="F89"/>
      <c r="G89" s="16"/>
      <c r="H89" s="141" t="s">
        <v>60</v>
      </c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 t="s">
        <v>1459</v>
      </c>
      <c r="AA89"/>
      <c r="AB89"/>
      <c r="AC89"/>
      <c r="AD89" s="17"/>
      <c r="AE89"/>
      <c r="AF89" s="17"/>
      <c r="AG89"/>
      <c r="AH89"/>
      <c r="AI89"/>
      <c r="AJ89"/>
      <c r="AK89"/>
      <c r="AL89"/>
      <c r="AM89"/>
    </row>
    <row r="90" spans="1:40" s="38" customFormat="1" ht="30" x14ac:dyDescent="0.25">
      <c r="A90" s="39" t="s">
        <v>59</v>
      </c>
      <c r="B90" s="40" t="s">
        <v>285</v>
      </c>
      <c r="C90" s="40">
        <f t="shared" ref="C90:C110" si="3">SUM(I90,K90,M90,O90,Q90,S90,U90,W90,Y90)</f>
        <v>2275</v>
      </c>
      <c r="D90" s="40" t="s">
        <v>78</v>
      </c>
      <c r="E90" s="40" t="s">
        <v>286</v>
      </c>
      <c r="F90" s="40"/>
      <c r="G90" s="41" t="s">
        <v>287</v>
      </c>
      <c r="H90" s="40"/>
      <c r="I90" s="40">
        <v>2150</v>
      </c>
      <c r="J90" s="42" t="s">
        <v>288</v>
      </c>
      <c r="K90" s="40">
        <v>125</v>
      </c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 t="s">
        <v>159</v>
      </c>
      <c r="AA90" s="40">
        <v>40</v>
      </c>
      <c r="AB90" s="40">
        <v>40</v>
      </c>
      <c r="AC90" s="40"/>
      <c r="AD90" s="40" t="s">
        <v>289</v>
      </c>
      <c r="AE90" s="40" t="s">
        <v>290</v>
      </c>
      <c r="AF90" s="40" t="s">
        <v>289</v>
      </c>
      <c r="AG90" s="40">
        <v>0</v>
      </c>
      <c r="AH90" s="40" t="s">
        <v>76</v>
      </c>
      <c r="AI90" s="40" t="s">
        <v>291</v>
      </c>
      <c r="AJ90" s="40">
        <v>5</v>
      </c>
      <c r="AK90">
        <f>0.35+0.9+0.5+1.95</f>
        <v>3.7</v>
      </c>
      <c r="AL90"/>
      <c r="AM90"/>
      <c r="AN90" s="421"/>
    </row>
    <row r="91" spans="1:40" s="38" customFormat="1" ht="30" x14ac:dyDescent="0.25">
      <c r="A91" s="39" t="s">
        <v>59</v>
      </c>
      <c r="B91" s="40" t="s">
        <v>292</v>
      </c>
      <c r="C91" s="40">
        <f t="shared" si="3"/>
        <v>746</v>
      </c>
      <c r="D91" s="40" t="s">
        <v>78</v>
      </c>
      <c r="E91" s="40" t="s">
        <v>293</v>
      </c>
      <c r="F91" s="40"/>
      <c r="G91" s="41" t="s">
        <v>280</v>
      </c>
      <c r="H91" s="40"/>
      <c r="I91" s="40">
        <v>630</v>
      </c>
      <c r="J91" s="40"/>
      <c r="K91" s="40"/>
      <c r="L91" s="40"/>
      <c r="M91" s="40"/>
      <c r="N91" s="40" t="s">
        <v>294</v>
      </c>
      <c r="O91" s="40">
        <v>116</v>
      </c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 t="s">
        <v>159</v>
      </c>
      <c r="AA91" s="40">
        <v>10</v>
      </c>
      <c r="AB91" s="40">
        <v>10</v>
      </c>
      <c r="AC91" s="40"/>
      <c r="AD91" s="40" t="s">
        <v>295</v>
      </c>
      <c r="AE91" s="40" t="s">
        <v>296</v>
      </c>
      <c r="AF91" s="40" t="s">
        <v>295</v>
      </c>
      <c r="AG91" s="40">
        <v>0</v>
      </c>
      <c r="AH91" s="40" t="s">
        <v>76</v>
      </c>
      <c r="AI91" s="40" t="s">
        <v>297</v>
      </c>
      <c r="AJ91" s="40">
        <v>5</v>
      </c>
      <c r="AK91">
        <f>(2.614/AK90)*70</f>
        <v>49.454054054054048</v>
      </c>
      <c r="AL91">
        <v>20</v>
      </c>
      <c r="AM91" s="56">
        <f>SUM(AK91:AL91)</f>
        <v>69.454054054054041</v>
      </c>
      <c r="AN91" s="422"/>
    </row>
    <row r="92" spans="1:40" s="38" customFormat="1" ht="30" x14ac:dyDescent="0.25">
      <c r="A92" s="39" t="s">
        <v>59</v>
      </c>
      <c r="B92" s="40" t="s">
        <v>278</v>
      </c>
      <c r="C92" s="40">
        <f t="shared" si="3"/>
        <v>1960</v>
      </c>
      <c r="D92" s="40" t="s">
        <v>78</v>
      </c>
      <c r="E92" s="40" t="s">
        <v>279</v>
      </c>
      <c r="F92" s="40"/>
      <c r="G92" s="41" t="s">
        <v>280</v>
      </c>
      <c r="H92" s="40"/>
      <c r="I92" s="40">
        <v>1550</v>
      </c>
      <c r="J92" s="42" t="s">
        <v>281</v>
      </c>
      <c r="K92" s="40">
        <v>410</v>
      </c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 t="s">
        <v>159</v>
      </c>
      <c r="AA92" s="40">
        <v>10</v>
      </c>
      <c r="AB92" s="40">
        <v>10</v>
      </c>
      <c r="AC92" s="40"/>
      <c r="AD92" s="40" t="s">
        <v>282</v>
      </c>
      <c r="AE92" s="40" t="s">
        <v>283</v>
      </c>
      <c r="AF92" s="40" t="s">
        <v>282</v>
      </c>
      <c r="AG92" s="40">
        <v>0</v>
      </c>
      <c r="AH92" s="40" t="s">
        <v>76</v>
      </c>
      <c r="AI92" s="40" t="s">
        <v>284</v>
      </c>
      <c r="AJ92" s="40">
        <v>5</v>
      </c>
      <c r="AK92"/>
      <c r="AL92"/>
      <c r="AM92" s="56"/>
      <c r="AN92" s="422"/>
    </row>
    <row r="93" spans="1:40" s="38" customFormat="1" ht="30" x14ac:dyDescent="0.25">
      <c r="A93" s="60" t="s">
        <v>59</v>
      </c>
      <c r="B93" s="58" t="s">
        <v>292</v>
      </c>
      <c r="C93" s="58">
        <f t="shared" si="3"/>
        <v>746</v>
      </c>
      <c r="D93" s="58" t="s">
        <v>78</v>
      </c>
      <c r="E93" s="58" t="s">
        <v>293</v>
      </c>
      <c r="F93" s="58"/>
      <c r="G93" s="59" t="s">
        <v>280</v>
      </c>
      <c r="H93" s="58"/>
      <c r="I93" s="58">
        <v>630</v>
      </c>
      <c r="J93" s="58"/>
      <c r="K93" s="58"/>
      <c r="L93" s="58"/>
      <c r="M93" s="58"/>
      <c r="N93" s="58" t="s">
        <v>294</v>
      </c>
      <c r="O93" s="58">
        <v>116</v>
      </c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 t="s">
        <v>475</v>
      </c>
      <c r="AA93" s="58">
        <v>20</v>
      </c>
      <c r="AB93" s="58">
        <v>20</v>
      </c>
      <c r="AC93" s="58"/>
      <c r="AD93" s="58" t="s">
        <v>587</v>
      </c>
      <c r="AE93" s="62" t="s">
        <v>588</v>
      </c>
      <c r="AF93" s="58" t="s">
        <v>587</v>
      </c>
      <c r="AG93" s="58">
        <v>0</v>
      </c>
      <c r="AH93" s="58" t="s">
        <v>586</v>
      </c>
      <c r="AI93" s="58">
        <v>3.5</v>
      </c>
      <c r="AJ93" s="58">
        <v>5</v>
      </c>
      <c r="AK93"/>
      <c r="AL93" s="58">
        <v>10</v>
      </c>
      <c r="AM93" s="56"/>
      <c r="AN93" s="422"/>
    </row>
    <row r="94" spans="1:40" s="38" customFormat="1" ht="30" x14ac:dyDescent="0.25">
      <c r="A94" s="60" t="s">
        <v>59</v>
      </c>
      <c r="B94" s="58" t="s">
        <v>589</v>
      </c>
      <c r="C94" s="58">
        <f t="shared" si="3"/>
        <v>440</v>
      </c>
      <c r="D94" s="58" t="s">
        <v>71</v>
      </c>
      <c r="E94" s="58" t="s">
        <v>590</v>
      </c>
      <c r="F94" s="58"/>
      <c r="G94" s="59" t="s">
        <v>591</v>
      </c>
      <c r="H94" s="59" t="s">
        <v>592</v>
      </c>
      <c r="I94" s="58">
        <v>440</v>
      </c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 t="s">
        <v>475</v>
      </c>
      <c r="AA94" s="58">
        <v>40</v>
      </c>
      <c r="AB94" s="58">
        <v>40</v>
      </c>
      <c r="AC94" s="58"/>
      <c r="AD94" s="58" t="s">
        <v>593</v>
      </c>
      <c r="AE94" s="58" t="s">
        <v>594</v>
      </c>
      <c r="AF94" s="58" t="s">
        <v>593</v>
      </c>
      <c r="AG94" s="58">
        <v>0</v>
      </c>
      <c r="AH94" s="58" t="s">
        <v>586</v>
      </c>
      <c r="AI94" s="58">
        <v>8.5</v>
      </c>
      <c r="AJ94" s="58">
        <v>5</v>
      </c>
      <c r="AK94"/>
      <c r="AL94"/>
      <c r="AM94" s="56"/>
      <c r="AN94" s="422"/>
    </row>
    <row r="95" spans="1:40" s="38" customFormat="1" ht="30" x14ac:dyDescent="0.25">
      <c r="A95" s="74" t="s">
        <v>59</v>
      </c>
      <c r="B95" s="75" t="s">
        <v>285</v>
      </c>
      <c r="C95" s="75">
        <f t="shared" si="3"/>
        <v>2275</v>
      </c>
      <c r="D95" s="75" t="s">
        <v>78</v>
      </c>
      <c r="E95" s="75" t="s">
        <v>286</v>
      </c>
      <c r="F95" s="75"/>
      <c r="G95" s="76" t="s">
        <v>287</v>
      </c>
      <c r="H95" s="75"/>
      <c r="I95" s="75">
        <v>2150</v>
      </c>
      <c r="J95" s="77" t="s">
        <v>288</v>
      </c>
      <c r="K95" s="75">
        <v>125</v>
      </c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 t="s">
        <v>692</v>
      </c>
      <c r="AA95" s="75">
        <v>50</v>
      </c>
      <c r="AB95" s="75">
        <v>50</v>
      </c>
      <c r="AC95" s="75">
        <v>50</v>
      </c>
      <c r="AD95" s="79">
        <v>6014235</v>
      </c>
      <c r="AE95" s="75" t="s">
        <v>711</v>
      </c>
      <c r="AF95" s="78">
        <v>6014235</v>
      </c>
      <c r="AG95" s="75"/>
      <c r="AH95" s="75" t="s">
        <v>689</v>
      </c>
      <c r="AI95" s="80">
        <v>0.63</v>
      </c>
      <c r="AJ95" s="75">
        <v>3</v>
      </c>
      <c r="AK95" s="206">
        <f>SUM(AI95:AI98)</f>
        <v>2.6139999999999999</v>
      </c>
      <c r="AL95"/>
      <c r="AM95" s="56"/>
      <c r="AN95" s="422"/>
    </row>
    <row r="96" spans="1:40" s="38" customFormat="1" ht="30" x14ac:dyDescent="0.25">
      <c r="A96" s="74" t="s">
        <v>59</v>
      </c>
      <c r="B96" s="75" t="s">
        <v>292</v>
      </c>
      <c r="C96" s="75">
        <f t="shared" si="3"/>
        <v>746</v>
      </c>
      <c r="D96" s="75" t="s">
        <v>78</v>
      </c>
      <c r="E96" s="75" t="s">
        <v>293</v>
      </c>
      <c r="F96" s="75"/>
      <c r="G96" s="76" t="s">
        <v>280</v>
      </c>
      <c r="H96" s="75"/>
      <c r="I96" s="75">
        <v>630</v>
      </c>
      <c r="J96" s="75"/>
      <c r="K96" s="75"/>
      <c r="L96" s="75"/>
      <c r="M96" s="75"/>
      <c r="N96" s="75" t="s">
        <v>294</v>
      </c>
      <c r="O96" s="75">
        <v>116</v>
      </c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 t="s">
        <v>692</v>
      </c>
      <c r="AA96" s="75">
        <v>50</v>
      </c>
      <c r="AB96" s="75">
        <v>50</v>
      </c>
      <c r="AC96" s="75">
        <v>50</v>
      </c>
      <c r="AD96" s="79">
        <v>6014227</v>
      </c>
      <c r="AE96" s="75" t="s">
        <v>712</v>
      </c>
      <c r="AF96" s="78">
        <v>6014227</v>
      </c>
      <c r="AG96" s="75"/>
      <c r="AH96" s="75" t="s">
        <v>689</v>
      </c>
      <c r="AI96" s="80">
        <v>0.28499999999999998</v>
      </c>
      <c r="AJ96" s="75">
        <v>3</v>
      </c>
      <c r="AK96">
        <f>(2.614/AK95)*70</f>
        <v>70</v>
      </c>
      <c r="AL96">
        <v>30</v>
      </c>
      <c r="AM96" s="412">
        <f>SUM(AK96:AL96)</f>
        <v>100</v>
      </c>
      <c r="AN96" s="393" t="s">
        <v>1473</v>
      </c>
    </row>
    <row r="97" spans="1:40" s="38" customFormat="1" ht="30" x14ac:dyDescent="0.25">
      <c r="A97" s="74" t="s">
        <v>59</v>
      </c>
      <c r="B97" s="75" t="s">
        <v>278</v>
      </c>
      <c r="C97" s="75">
        <f t="shared" si="3"/>
        <v>1960</v>
      </c>
      <c r="D97" s="75" t="s">
        <v>78</v>
      </c>
      <c r="E97" s="75" t="s">
        <v>279</v>
      </c>
      <c r="F97" s="75"/>
      <c r="G97" s="76" t="s">
        <v>280</v>
      </c>
      <c r="H97" s="75"/>
      <c r="I97" s="75">
        <v>1550</v>
      </c>
      <c r="J97" s="77" t="s">
        <v>281</v>
      </c>
      <c r="K97" s="75">
        <v>410</v>
      </c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 t="s">
        <v>692</v>
      </c>
      <c r="AA97" s="75">
        <v>50</v>
      </c>
      <c r="AB97" s="75">
        <v>50</v>
      </c>
      <c r="AC97" s="75">
        <v>50</v>
      </c>
      <c r="AD97" s="79">
        <v>6014234</v>
      </c>
      <c r="AE97" s="75" t="s">
        <v>710</v>
      </c>
      <c r="AF97" s="78">
        <v>6014234</v>
      </c>
      <c r="AG97" s="75"/>
      <c r="AH97" s="75" t="s">
        <v>689</v>
      </c>
      <c r="AI97" s="80">
        <v>0.61899999999999999</v>
      </c>
      <c r="AJ97" s="75">
        <v>3</v>
      </c>
      <c r="AK97"/>
      <c r="AL97"/>
      <c r="AM97" s="56"/>
      <c r="AN97" s="422"/>
    </row>
    <row r="98" spans="1:40" s="38" customFormat="1" ht="45" x14ac:dyDescent="0.25">
      <c r="A98" s="74" t="s">
        <v>59</v>
      </c>
      <c r="B98" s="75" t="s">
        <v>713</v>
      </c>
      <c r="C98" s="75">
        <f t="shared" si="3"/>
        <v>4895</v>
      </c>
      <c r="D98" s="75" t="s">
        <v>78</v>
      </c>
      <c r="E98" s="75">
        <v>302448</v>
      </c>
      <c r="F98" s="75"/>
      <c r="G98" s="76" t="s">
        <v>714</v>
      </c>
      <c r="H98" s="75"/>
      <c r="I98" s="75">
        <v>1065</v>
      </c>
      <c r="J98" s="77" t="s">
        <v>715</v>
      </c>
      <c r="K98" s="75">
        <v>3780</v>
      </c>
      <c r="L98" s="75"/>
      <c r="M98" s="75"/>
      <c r="N98" s="75"/>
      <c r="O98" s="75"/>
      <c r="P98" s="75"/>
      <c r="Q98" s="75"/>
      <c r="R98" s="75"/>
      <c r="S98" s="75">
        <v>50</v>
      </c>
      <c r="T98" s="75"/>
      <c r="U98" s="75"/>
      <c r="V98" s="75"/>
      <c r="W98" s="75"/>
      <c r="X98" s="75"/>
      <c r="Y98" s="75"/>
      <c r="Z98" s="75" t="s">
        <v>692</v>
      </c>
      <c r="AA98" s="75">
        <v>50</v>
      </c>
      <c r="AB98" s="75">
        <v>50</v>
      </c>
      <c r="AC98" s="75">
        <v>50</v>
      </c>
      <c r="AD98" s="79">
        <v>6014237</v>
      </c>
      <c r="AE98" s="75" t="s">
        <v>716</v>
      </c>
      <c r="AF98" s="78">
        <v>6014237</v>
      </c>
      <c r="AG98" s="75"/>
      <c r="AH98" s="75" t="s">
        <v>689</v>
      </c>
      <c r="AI98" s="80">
        <v>1.08</v>
      </c>
      <c r="AJ98" s="75">
        <v>3</v>
      </c>
      <c r="AK98"/>
      <c r="AL98"/>
      <c r="AM98" s="56"/>
      <c r="AN98" s="422"/>
    </row>
    <row r="99" spans="1:40" s="38" customFormat="1" ht="30" x14ac:dyDescent="0.25">
      <c r="A99" s="70" t="s">
        <v>59</v>
      </c>
      <c r="B99" s="72" t="s">
        <v>285</v>
      </c>
      <c r="C99" s="72">
        <f t="shared" si="3"/>
        <v>2275</v>
      </c>
      <c r="D99" s="72" t="s">
        <v>78</v>
      </c>
      <c r="E99" s="72" t="s">
        <v>286</v>
      </c>
      <c r="F99" s="72"/>
      <c r="G99" s="73" t="s">
        <v>287</v>
      </c>
      <c r="H99" s="72"/>
      <c r="I99" s="72">
        <v>2150</v>
      </c>
      <c r="J99" s="83" t="s">
        <v>288</v>
      </c>
      <c r="K99" s="72">
        <v>125</v>
      </c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 t="s">
        <v>726</v>
      </c>
      <c r="AA99" s="72">
        <v>50</v>
      </c>
      <c r="AB99" s="72">
        <v>50</v>
      </c>
      <c r="AC99" s="72"/>
      <c r="AD99" s="85">
        <v>1204782</v>
      </c>
      <c r="AE99" s="72" t="s">
        <v>789</v>
      </c>
      <c r="AF99" s="85">
        <v>3861311</v>
      </c>
      <c r="AG99" s="72">
        <v>1</v>
      </c>
      <c r="AH99" s="72" t="s">
        <v>736</v>
      </c>
      <c r="AI99" s="72">
        <v>0.6</v>
      </c>
      <c r="AJ99" s="72">
        <v>5</v>
      </c>
      <c r="AK99">
        <f>SUM(AI99:AI102)</f>
        <v>2.8</v>
      </c>
      <c r="AL99"/>
      <c r="AM99" s="56"/>
      <c r="AN99" s="422"/>
    </row>
    <row r="100" spans="1:40" s="38" customFormat="1" ht="30" x14ac:dyDescent="0.25">
      <c r="A100" s="70" t="s">
        <v>59</v>
      </c>
      <c r="B100" s="72" t="s">
        <v>292</v>
      </c>
      <c r="C100" s="72">
        <f t="shared" si="3"/>
        <v>746</v>
      </c>
      <c r="D100" s="72" t="s">
        <v>78</v>
      </c>
      <c r="E100" s="72" t="s">
        <v>293</v>
      </c>
      <c r="F100" s="72"/>
      <c r="G100" s="73" t="s">
        <v>280</v>
      </c>
      <c r="H100" s="72"/>
      <c r="I100" s="72">
        <v>630</v>
      </c>
      <c r="J100" s="72"/>
      <c r="K100" s="72"/>
      <c r="L100" s="72"/>
      <c r="M100" s="72"/>
      <c r="N100" s="72" t="s">
        <v>294</v>
      </c>
      <c r="O100" s="72">
        <v>116</v>
      </c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 t="s">
        <v>726</v>
      </c>
      <c r="AA100" s="72">
        <v>50</v>
      </c>
      <c r="AB100" s="72">
        <v>50</v>
      </c>
      <c r="AC100" s="72"/>
      <c r="AD100" s="85">
        <v>1204783</v>
      </c>
      <c r="AE100" s="72" t="s">
        <v>790</v>
      </c>
      <c r="AF100" s="85">
        <v>3861302</v>
      </c>
      <c r="AG100" s="72">
        <v>1</v>
      </c>
      <c r="AH100" s="72" t="s">
        <v>736</v>
      </c>
      <c r="AI100" s="72">
        <v>0.62</v>
      </c>
      <c r="AJ100" s="72">
        <v>5</v>
      </c>
      <c r="AK100">
        <f>(2.614/AK99)*70</f>
        <v>65.350000000000009</v>
      </c>
      <c r="AL100" s="72">
        <v>30</v>
      </c>
      <c r="AM100" s="56">
        <f>SUM(AK100:AL100)</f>
        <v>95.350000000000009</v>
      </c>
      <c r="AN100" s="422"/>
    </row>
    <row r="101" spans="1:40" s="38" customFormat="1" ht="30" x14ac:dyDescent="0.25">
      <c r="A101" s="70" t="s">
        <v>59</v>
      </c>
      <c r="B101" s="72" t="s">
        <v>278</v>
      </c>
      <c r="C101" s="72">
        <f t="shared" si="3"/>
        <v>1960</v>
      </c>
      <c r="D101" s="72" t="s">
        <v>78</v>
      </c>
      <c r="E101" s="72" t="s">
        <v>279</v>
      </c>
      <c r="F101" s="72"/>
      <c r="G101" s="73" t="s">
        <v>280</v>
      </c>
      <c r="H101" s="72"/>
      <c r="I101" s="72">
        <v>1550</v>
      </c>
      <c r="J101" s="83" t="s">
        <v>281</v>
      </c>
      <c r="K101" s="72">
        <v>410</v>
      </c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 t="s">
        <v>726</v>
      </c>
      <c r="AA101" s="72">
        <v>50</v>
      </c>
      <c r="AB101" s="72">
        <v>50</v>
      </c>
      <c r="AC101" s="72"/>
      <c r="AD101" s="85">
        <v>1204781</v>
      </c>
      <c r="AE101" s="72" t="s">
        <v>788</v>
      </c>
      <c r="AF101" s="85">
        <v>3861301</v>
      </c>
      <c r="AG101" s="72">
        <v>1</v>
      </c>
      <c r="AH101" s="72" t="s">
        <v>736</v>
      </c>
      <c r="AI101" s="72">
        <v>0.6</v>
      </c>
      <c r="AJ101" s="72">
        <v>5</v>
      </c>
      <c r="AK101"/>
      <c r="AL101"/>
      <c r="AM101" s="56"/>
      <c r="AN101" s="422"/>
    </row>
    <row r="102" spans="1:40" s="38" customFormat="1" ht="45" x14ac:dyDescent="0.25">
      <c r="A102" s="70" t="s">
        <v>59</v>
      </c>
      <c r="B102" s="72" t="s">
        <v>713</v>
      </c>
      <c r="C102" s="72">
        <f t="shared" si="3"/>
        <v>4895</v>
      </c>
      <c r="D102" s="72" t="s">
        <v>78</v>
      </c>
      <c r="E102" s="72">
        <v>302448</v>
      </c>
      <c r="F102" s="72"/>
      <c r="G102" s="73" t="s">
        <v>714</v>
      </c>
      <c r="H102" s="72"/>
      <c r="I102" s="72">
        <v>1065</v>
      </c>
      <c r="J102" s="83" t="s">
        <v>715</v>
      </c>
      <c r="K102" s="72">
        <v>3780</v>
      </c>
      <c r="L102" s="72"/>
      <c r="M102" s="72"/>
      <c r="N102" s="72"/>
      <c r="O102" s="72"/>
      <c r="P102" s="72"/>
      <c r="Q102" s="72"/>
      <c r="R102" s="72"/>
      <c r="S102" s="72">
        <v>50</v>
      </c>
      <c r="T102" s="72"/>
      <c r="U102" s="72"/>
      <c r="V102" s="72"/>
      <c r="W102" s="72"/>
      <c r="X102" s="72"/>
      <c r="Y102" s="72"/>
      <c r="Z102" s="72" t="s">
        <v>726</v>
      </c>
      <c r="AA102" s="72">
        <v>50</v>
      </c>
      <c r="AB102" s="72">
        <v>50</v>
      </c>
      <c r="AC102" s="72"/>
      <c r="AD102" s="85">
        <v>1204786</v>
      </c>
      <c r="AE102" s="72" t="s">
        <v>790</v>
      </c>
      <c r="AF102" s="85">
        <v>3861314</v>
      </c>
      <c r="AG102" s="72">
        <v>1</v>
      </c>
      <c r="AH102" s="72" t="s">
        <v>736</v>
      </c>
      <c r="AI102" s="72">
        <v>0.98</v>
      </c>
      <c r="AJ102" s="72">
        <v>5</v>
      </c>
      <c r="AK102"/>
      <c r="AL102"/>
      <c r="AM102" s="56"/>
      <c r="AN102" s="422"/>
    </row>
    <row r="103" spans="1:40" s="38" customFormat="1" ht="30" x14ac:dyDescent="0.25">
      <c r="A103" s="70" t="s">
        <v>59</v>
      </c>
      <c r="B103" s="72" t="s">
        <v>589</v>
      </c>
      <c r="C103" s="72">
        <f t="shared" si="3"/>
        <v>440</v>
      </c>
      <c r="D103" s="72" t="s">
        <v>71</v>
      </c>
      <c r="E103" s="72" t="s">
        <v>590</v>
      </c>
      <c r="F103" s="72"/>
      <c r="G103" s="73" t="s">
        <v>591</v>
      </c>
      <c r="H103" s="73" t="s">
        <v>592</v>
      </c>
      <c r="I103" s="72">
        <v>440</v>
      </c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 t="s">
        <v>726</v>
      </c>
      <c r="AA103" s="72">
        <v>20</v>
      </c>
      <c r="AB103" s="72">
        <v>20</v>
      </c>
      <c r="AC103" s="72"/>
      <c r="AD103" s="85">
        <v>1203166</v>
      </c>
      <c r="AE103" s="72" t="s">
        <v>791</v>
      </c>
      <c r="AF103" s="85">
        <v>3831742</v>
      </c>
      <c r="AG103" s="72">
        <v>1</v>
      </c>
      <c r="AH103" s="72" t="s">
        <v>736</v>
      </c>
      <c r="AI103" s="72">
        <v>7.5</v>
      </c>
      <c r="AJ103" s="72">
        <v>5</v>
      </c>
      <c r="AK103"/>
      <c r="AL103"/>
      <c r="AM103" s="56"/>
      <c r="AN103" s="422"/>
    </row>
    <row r="104" spans="1:40" s="38" customFormat="1" ht="30" x14ac:dyDescent="0.25">
      <c r="A104" s="87" t="s">
        <v>59</v>
      </c>
      <c r="B104" s="88" t="s">
        <v>285</v>
      </c>
      <c r="C104" s="88">
        <f t="shared" si="3"/>
        <v>2275</v>
      </c>
      <c r="D104" s="88" t="s">
        <v>78</v>
      </c>
      <c r="E104" s="88" t="s">
        <v>286</v>
      </c>
      <c r="F104" s="88"/>
      <c r="G104" s="89" t="s">
        <v>287</v>
      </c>
      <c r="H104" s="88"/>
      <c r="I104" s="88">
        <v>2150</v>
      </c>
      <c r="J104" s="90" t="s">
        <v>288</v>
      </c>
      <c r="K104" s="88">
        <v>125</v>
      </c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 t="s">
        <v>832</v>
      </c>
      <c r="AA104" s="88">
        <v>25</v>
      </c>
      <c r="AB104" s="88">
        <v>25</v>
      </c>
      <c r="AC104" s="88"/>
      <c r="AD104" s="92" t="s">
        <v>854</v>
      </c>
      <c r="AE104" s="88" t="s">
        <v>855</v>
      </c>
      <c r="AF104" s="91" t="s">
        <v>854</v>
      </c>
      <c r="AG104" s="88">
        <v>0</v>
      </c>
      <c r="AH104" s="88" t="s">
        <v>844</v>
      </c>
      <c r="AI104" s="88">
        <v>0.8</v>
      </c>
      <c r="AJ104" s="88">
        <v>4</v>
      </c>
      <c r="AK104">
        <f>SUM(AI104:AI107)</f>
        <v>3.4000000000000004</v>
      </c>
      <c r="AL104"/>
      <c r="AM104" s="56"/>
      <c r="AN104" s="422"/>
    </row>
    <row r="105" spans="1:40" s="38" customFormat="1" ht="30" x14ac:dyDescent="0.25">
      <c r="A105" s="87" t="s">
        <v>59</v>
      </c>
      <c r="B105" s="88" t="s">
        <v>292</v>
      </c>
      <c r="C105" s="88">
        <f t="shared" si="3"/>
        <v>746</v>
      </c>
      <c r="D105" s="88" t="s">
        <v>78</v>
      </c>
      <c r="E105" s="88" t="s">
        <v>293</v>
      </c>
      <c r="F105" s="88"/>
      <c r="G105" s="89" t="s">
        <v>280</v>
      </c>
      <c r="H105" s="88"/>
      <c r="I105" s="88">
        <v>630</v>
      </c>
      <c r="J105" s="88"/>
      <c r="K105" s="88"/>
      <c r="L105" s="88"/>
      <c r="M105" s="88"/>
      <c r="N105" s="88" t="s">
        <v>294</v>
      </c>
      <c r="O105" s="88">
        <v>116</v>
      </c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 t="s">
        <v>832</v>
      </c>
      <c r="AA105" s="88">
        <v>25</v>
      </c>
      <c r="AB105" s="88">
        <v>25</v>
      </c>
      <c r="AC105" s="88"/>
      <c r="AD105" s="92" t="s">
        <v>856</v>
      </c>
      <c r="AE105" s="88" t="s">
        <v>857</v>
      </c>
      <c r="AF105" s="91" t="s">
        <v>856</v>
      </c>
      <c r="AG105" s="88">
        <v>1</v>
      </c>
      <c r="AH105" s="88" t="s">
        <v>844</v>
      </c>
      <c r="AI105" s="88">
        <v>0.9</v>
      </c>
      <c r="AJ105" s="88">
        <v>4</v>
      </c>
      <c r="AK105">
        <f>(2.614/AK104)*70</f>
        <v>53.817647058823518</v>
      </c>
      <c r="AL105" s="88">
        <v>30</v>
      </c>
      <c r="AM105" s="56">
        <f>SUM(AK105:AL105)</f>
        <v>83.817647058823525</v>
      </c>
      <c r="AN105" s="422"/>
    </row>
    <row r="106" spans="1:40" s="38" customFormat="1" x14ac:dyDescent="0.25">
      <c r="A106" s="87" t="s">
        <v>59</v>
      </c>
      <c r="B106" s="88" t="s">
        <v>278</v>
      </c>
      <c r="C106" s="88">
        <f t="shared" si="3"/>
        <v>1960</v>
      </c>
      <c r="D106" s="88" t="s">
        <v>78</v>
      </c>
      <c r="E106" s="88" t="s">
        <v>279</v>
      </c>
      <c r="F106" s="88"/>
      <c r="G106" s="89"/>
      <c r="H106" s="88"/>
      <c r="I106" s="88">
        <v>1550</v>
      </c>
      <c r="J106" s="90" t="s">
        <v>281</v>
      </c>
      <c r="K106" s="88">
        <v>410</v>
      </c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 t="s">
        <v>832</v>
      </c>
      <c r="AA106" s="88">
        <v>25</v>
      </c>
      <c r="AB106" s="88">
        <v>25</v>
      </c>
      <c r="AC106" s="88"/>
      <c r="AD106" s="92" t="s">
        <v>852</v>
      </c>
      <c r="AE106" s="88" t="s">
        <v>853</v>
      </c>
      <c r="AF106" s="91" t="s">
        <v>852</v>
      </c>
      <c r="AG106" s="88">
        <v>1</v>
      </c>
      <c r="AH106" s="88" t="s">
        <v>844</v>
      </c>
      <c r="AI106" s="88">
        <v>0.9</v>
      </c>
      <c r="AJ106" s="88">
        <v>4</v>
      </c>
      <c r="AK106"/>
      <c r="AL106"/>
      <c r="AM106" s="56"/>
      <c r="AN106" s="422"/>
    </row>
    <row r="107" spans="1:40" s="38" customFormat="1" ht="45" x14ac:dyDescent="0.25">
      <c r="A107" s="87" t="s">
        <v>59</v>
      </c>
      <c r="B107" s="88" t="s">
        <v>713</v>
      </c>
      <c r="C107" s="88">
        <f t="shared" si="3"/>
        <v>4895</v>
      </c>
      <c r="D107" s="88" t="s">
        <v>78</v>
      </c>
      <c r="E107" s="88">
        <v>302448</v>
      </c>
      <c r="F107" s="88"/>
      <c r="G107" s="89" t="s">
        <v>714</v>
      </c>
      <c r="H107" s="88"/>
      <c r="I107" s="88">
        <v>1065</v>
      </c>
      <c r="J107" s="90" t="s">
        <v>715</v>
      </c>
      <c r="K107" s="88">
        <v>3780</v>
      </c>
      <c r="L107" s="88"/>
      <c r="M107" s="88"/>
      <c r="N107" s="88"/>
      <c r="O107" s="88"/>
      <c r="P107" s="88"/>
      <c r="Q107" s="88"/>
      <c r="R107" s="88"/>
      <c r="S107" s="88">
        <v>50</v>
      </c>
      <c r="T107" s="88"/>
      <c r="U107" s="88"/>
      <c r="V107" s="88"/>
      <c r="W107" s="88"/>
      <c r="X107" s="88"/>
      <c r="Y107" s="88"/>
      <c r="Z107" s="88" t="s">
        <v>832</v>
      </c>
      <c r="AA107" s="88">
        <v>25</v>
      </c>
      <c r="AB107" s="88">
        <v>25</v>
      </c>
      <c r="AC107" s="88"/>
      <c r="AD107" s="92" t="s">
        <v>858</v>
      </c>
      <c r="AE107" s="88" t="s">
        <v>859</v>
      </c>
      <c r="AF107" s="91" t="s">
        <v>858</v>
      </c>
      <c r="AG107" s="88">
        <v>0</v>
      </c>
      <c r="AH107" s="88" t="s">
        <v>844</v>
      </c>
      <c r="AI107" s="88">
        <v>0.8</v>
      </c>
      <c r="AJ107" s="88">
        <v>4</v>
      </c>
      <c r="AK107"/>
      <c r="AL107"/>
      <c r="AM107" s="56"/>
      <c r="AN107" s="422"/>
    </row>
    <row r="108" spans="1:40" s="38" customFormat="1" x14ac:dyDescent="0.25">
      <c r="A108" s="104" t="s">
        <v>59</v>
      </c>
      <c r="B108" s="101" t="s">
        <v>285</v>
      </c>
      <c r="C108" s="101">
        <f t="shared" si="3"/>
        <v>2275</v>
      </c>
      <c r="D108" s="101" t="s">
        <v>78</v>
      </c>
      <c r="E108" s="101" t="s">
        <v>286</v>
      </c>
      <c r="F108" s="101"/>
      <c r="G108" s="101" t="s">
        <v>287</v>
      </c>
      <c r="H108" s="101"/>
      <c r="I108" s="101">
        <v>2150</v>
      </c>
      <c r="J108" s="106" t="s">
        <v>288</v>
      </c>
      <c r="K108" s="101">
        <v>125</v>
      </c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 t="s">
        <v>882</v>
      </c>
      <c r="AA108" s="101">
        <v>75</v>
      </c>
      <c r="AB108" s="101">
        <v>75</v>
      </c>
      <c r="AC108" s="101"/>
      <c r="AD108" s="101" t="s">
        <v>1116</v>
      </c>
      <c r="AE108" s="101" t="s">
        <v>1117</v>
      </c>
      <c r="AF108" s="101">
        <v>3504</v>
      </c>
      <c r="AG108" s="101">
        <v>0</v>
      </c>
      <c r="AH108" s="101" t="s">
        <v>888</v>
      </c>
      <c r="AI108" s="102">
        <v>0.86</v>
      </c>
      <c r="AJ108" s="101">
        <v>5</v>
      </c>
      <c r="AK108" s="207">
        <f>SUM(AI108:AI112)</f>
        <v>2.6350000000000002</v>
      </c>
      <c r="AM108" s="417"/>
      <c r="AN108" s="422"/>
    </row>
    <row r="109" spans="1:40" s="38" customFormat="1" x14ac:dyDescent="0.25">
      <c r="A109" s="104" t="s">
        <v>59</v>
      </c>
      <c r="B109" s="101" t="s">
        <v>292</v>
      </c>
      <c r="C109" s="101">
        <f t="shared" si="3"/>
        <v>746</v>
      </c>
      <c r="D109" s="101" t="s">
        <v>78</v>
      </c>
      <c r="E109" s="101" t="s">
        <v>293</v>
      </c>
      <c r="F109" s="101"/>
      <c r="G109" s="101" t="s">
        <v>280</v>
      </c>
      <c r="H109" s="101"/>
      <c r="I109" s="101">
        <v>630</v>
      </c>
      <c r="J109" s="101"/>
      <c r="K109" s="101"/>
      <c r="L109" s="101"/>
      <c r="M109" s="101"/>
      <c r="N109" s="101" t="s">
        <v>294</v>
      </c>
      <c r="O109" s="101">
        <v>116</v>
      </c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 t="s">
        <v>882</v>
      </c>
      <c r="AA109" s="101">
        <v>30</v>
      </c>
      <c r="AB109" s="101">
        <v>30</v>
      </c>
      <c r="AC109" s="101"/>
      <c r="AD109" s="101" t="s">
        <v>1118</v>
      </c>
      <c r="AE109" s="101" t="s">
        <v>1119</v>
      </c>
      <c r="AF109" s="101">
        <v>1997</v>
      </c>
      <c r="AG109" s="101">
        <v>0</v>
      </c>
      <c r="AH109" s="101" t="s">
        <v>885</v>
      </c>
      <c r="AI109" s="102">
        <v>0.45</v>
      </c>
      <c r="AJ109" s="101">
        <v>5</v>
      </c>
      <c r="AK109" s="207">
        <f>AI108+AI109+AI111+AI113</f>
        <v>3.7300000000000004</v>
      </c>
      <c r="AM109" s="417"/>
      <c r="AN109" s="422"/>
    </row>
    <row r="110" spans="1:40" s="38" customFormat="1" x14ac:dyDescent="0.25">
      <c r="A110" s="104" t="s">
        <v>59</v>
      </c>
      <c r="B110" s="101" t="s">
        <v>278</v>
      </c>
      <c r="C110" s="101">
        <f t="shared" si="3"/>
        <v>1960</v>
      </c>
      <c r="D110" s="101" t="s">
        <v>78</v>
      </c>
      <c r="E110" s="101" t="s">
        <v>279</v>
      </c>
      <c r="F110" s="101"/>
      <c r="G110" s="101" t="s">
        <v>280</v>
      </c>
      <c r="H110" s="101"/>
      <c r="I110" s="101">
        <v>1550</v>
      </c>
      <c r="J110" s="106" t="s">
        <v>281</v>
      </c>
      <c r="K110" s="101">
        <v>410</v>
      </c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 t="s">
        <v>882</v>
      </c>
      <c r="AA110" s="101">
        <v>40</v>
      </c>
      <c r="AB110" s="101">
        <v>40</v>
      </c>
      <c r="AC110" s="101"/>
      <c r="AD110" s="101" t="s">
        <v>1112</v>
      </c>
      <c r="AE110" s="101" t="s">
        <v>1113</v>
      </c>
      <c r="AF110" s="101">
        <v>1943</v>
      </c>
      <c r="AG110" s="101">
        <v>0</v>
      </c>
      <c r="AH110" s="101" t="s">
        <v>888</v>
      </c>
      <c r="AI110" s="102"/>
      <c r="AJ110" s="101">
        <v>5</v>
      </c>
      <c r="AM110" s="417"/>
      <c r="AN110" s="422"/>
    </row>
    <row r="111" spans="1:40" s="38" customFormat="1" x14ac:dyDescent="0.25">
      <c r="A111" s="104" t="s">
        <v>59</v>
      </c>
      <c r="B111" s="101" t="s">
        <v>278</v>
      </c>
      <c r="C111" s="101">
        <v>1960</v>
      </c>
      <c r="D111" s="101" t="s">
        <v>78</v>
      </c>
      <c r="E111" s="101" t="s">
        <v>279</v>
      </c>
      <c r="F111" s="101"/>
      <c r="G111" s="101"/>
      <c r="H111" s="101"/>
      <c r="I111" s="101"/>
      <c r="J111" s="106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 t="s">
        <v>882</v>
      </c>
      <c r="AA111" s="101">
        <v>50</v>
      </c>
      <c r="AB111" s="101">
        <v>50</v>
      </c>
      <c r="AC111" s="101"/>
      <c r="AD111" s="101" t="s">
        <v>1114</v>
      </c>
      <c r="AE111" s="101" t="s">
        <v>1115</v>
      </c>
      <c r="AF111" s="101">
        <v>1979</v>
      </c>
      <c r="AG111" s="101">
        <v>0</v>
      </c>
      <c r="AH111" s="101" t="s">
        <v>888</v>
      </c>
      <c r="AI111" s="102">
        <v>0.47499999999999998</v>
      </c>
      <c r="AJ111" s="101">
        <v>5</v>
      </c>
      <c r="AK111" s="29">
        <f>(2.614/AK108)*70</f>
        <v>69.442125237191647</v>
      </c>
      <c r="AL111" s="334">
        <v>30</v>
      </c>
      <c r="AM111" s="416">
        <f>SUM(AK111:AL111)</f>
        <v>99.442125237191647</v>
      </c>
      <c r="AN111" s="393" t="s">
        <v>1473</v>
      </c>
    </row>
    <row r="112" spans="1:40" s="38" customFormat="1" x14ac:dyDescent="0.25">
      <c r="A112" s="104" t="s">
        <v>59</v>
      </c>
      <c r="B112" s="101" t="s">
        <v>713</v>
      </c>
      <c r="C112" s="101">
        <f>SUM(I112,K112,M112,O112,Q112,S112,U112,W112,Y112)</f>
        <v>4895</v>
      </c>
      <c r="D112" s="101" t="s">
        <v>78</v>
      </c>
      <c r="E112" s="101">
        <v>302448</v>
      </c>
      <c r="F112" s="101"/>
      <c r="G112" s="101" t="s">
        <v>714</v>
      </c>
      <c r="H112" s="101"/>
      <c r="I112" s="101">
        <v>1065</v>
      </c>
      <c r="J112" s="106" t="s">
        <v>715</v>
      </c>
      <c r="K112" s="101">
        <v>3780</v>
      </c>
      <c r="L112" s="101"/>
      <c r="M112" s="101"/>
      <c r="N112" s="101"/>
      <c r="O112" s="101"/>
      <c r="P112" s="101"/>
      <c r="Q112" s="101"/>
      <c r="R112" s="101"/>
      <c r="S112" s="101">
        <v>50</v>
      </c>
      <c r="T112" s="101"/>
      <c r="U112" s="101"/>
      <c r="V112" s="101"/>
      <c r="W112" s="101"/>
      <c r="X112" s="101"/>
      <c r="Y112" s="101"/>
      <c r="Z112" s="101" t="s">
        <v>882</v>
      </c>
      <c r="AA112" s="101">
        <v>75</v>
      </c>
      <c r="AB112" s="101">
        <v>75</v>
      </c>
      <c r="AC112" s="101"/>
      <c r="AD112" s="101" t="s">
        <v>1120</v>
      </c>
      <c r="AE112" s="101" t="s">
        <v>1121</v>
      </c>
      <c r="AF112" s="101">
        <v>3520</v>
      </c>
      <c r="AG112" s="101">
        <v>0</v>
      </c>
      <c r="AH112" s="101" t="s">
        <v>885</v>
      </c>
      <c r="AI112" s="102">
        <v>0.85</v>
      </c>
      <c r="AJ112" s="101">
        <v>5</v>
      </c>
      <c r="AK112">
        <f>(2.614/AK109)*70</f>
        <v>49.056300268096507</v>
      </c>
      <c r="AL112" s="101">
        <v>30</v>
      </c>
      <c r="AM112" s="56">
        <f>SUM(AK112:AL112)</f>
        <v>79.056300268096507</v>
      </c>
      <c r="AN112" s="422"/>
    </row>
    <row r="113" spans="1:42" s="38" customFormat="1" x14ac:dyDescent="0.25">
      <c r="A113" s="104" t="s">
        <v>59</v>
      </c>
      <c r="B113" s="101" t="s">
        <v>713</v>
      </c>
      <c r="C113" s="101">
        <v>4895</v>
      </c>
      <c r="D113" s="101" t="s">
        <v>78</v>
      </c>
      <c r="E113" s="101">
        <v>302448</v>
      </c>
      <c r="F113" s="101"/>
      <c r="G113" s="101"/>
      <c r="H113" s="101"/>
      <c r="I113" s="101"/>
      <c r="J113" s="106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 t="s">
        <v>882</v>
      </c>
      <c r="AA113" s="101">
        <v>75</v>
      </c>
      <c r="AB113" s="101">
        <v>75</v>
      </c>
      <c r="AC113" s="101"/>
      <c r="AD113" s="101" t="s">
        <v>1122</v>
      </c>
      <c r="AE113" s="101" t="s">
        <v>1123</v>
      </c>
      <c r="AF113" s="101">
        <v>3521</v>
      </c>
      <c r="AG113" s="101">
        <v>0</v>
      </c>
      <c r="AH113" s="101" t="s">
        <v>885</v>
      </c>
      <c r="AI113" s="102">
        <v>1.9450000000000001</v>
      </c>
      <c r="AJ113" s="101">
        <v>5</v>
      </c>
      <c r="AM113" s="417"/>
      <c r="AN113" s="422"/>
    </row>
    <row r="114" spans="1:42" s="38" customFormat="1" x14ac:dyDescent="0.25">
      <c r="A114" s="104" t="s">
        <v>59</v>
      </c>
      <c r="B114" s="101" t="s">
        <v>589</v>
      </c>
      <c r="C114" s="101">
        <f t="shared" ref="C114:C123" si="4">SUM(I114,K114,M114,O114,Q114,S114,U114,W114,Y114)</f>
        <v>440</v>
      </c>
      <c r="D114" s="101" t="s">
        <v>71</v>
      </c>
      <c r="E114" s="101" t="s">
        <v>590</v>
      </c>
      <c r="F114" s="101"/>
      <c r="G114" s="101" t="s">
        <v>591</v>
      </c>
      <c r="H114" s="101" t="s">
        <v>592</v>
      </c>
      <c r="I114" s="101">
        <v>440</v>
      </c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 t="s">
        <v>882</v>
      </c>
      <c r="AA114" s="101">
        <v>30</v>
      </c>
      <c r="AB114" s="101">
        <v>30</v>
      </c>
      <c r="AC114" s="101"/>
      <c r="AD114" s="101" t="s">
        <v>1124</v>
      </c>
      <c r="AE114" s="101" t="s">
        <v>1125</v>
      </c>
      <c r="AF114" s="101">
        <v>2310</v>
      </c>
      <c r="AG114" s="101">
        <v>1</v>
      </c>
      <c r="AH114" s="101" t="s">
        <v>885</v>
      </c>
      <c r="AI114" s="102">
        <v>7.45</v>
      </c>
      <c r="AJ114" s="101">
        <v>5</v>
      </c>
      <c r="AM114" s="417"/>
      <c r="AN114" s="422"/>
    </row>
    <row r="115" spans="1:42" s="38" customFormat="1" ht="30" x14ac:dyDescent="0.25">
      <c r="A115" s="117" t="s">
        <v>59</v>
      </c>
      <c r="B115" s="118" t="s">
        <v>285</v>
      </c>
      <c r="C115" s="118">
        <f t="shared" si="4"/>
        <v>2275</v>
      </c>
      <c r="D115" s="118" t="s">
        <v>78</v>
      </c>
      <c r="E115" s="118" t="s">
        <v>286</v>
      </c>
      <c r="F115" s="118"/>
      <c r="G115" s="119" t="s">
        <v>287</v>
      </c>
      <c r="H115" s="118"/>
      <c r="I115" s="118">
        <v>2150</v>
      </c>
      <c r="J115" s="120" t="s">
        <v>288</v>
      </c>
      <c r="K115" s="118">
        <v>125</v>
      </c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 t="s">
        <v>1273</v>
      </c>
      <c r="AA115" s="118">
        <v>25</v>
      </c>
      <c r="AB115" s="118">
        <v>25</v>
      </c>
      <c r="AC115" s="118"/>
      <c r="AD115" s="118" t="s">
        <v>1276</v>
      </c>
      <c r="AE115" s="118"/>
      <c r="AF115" s="118" t="s">
        <v>1276</v>
      </c>
      <c r="AG115" s="118">
        <v>1</v>
      </c>
      <c r="AH115" s="118" t="s">
        <v>1275</v>
      </c>
      <c r="AI115" s="118">
        <v>1.75</v>
      </c>
      <c r="AJ115" s="118">
        <v>5</v>
      </c>
      <c r="AK115">
        <f>(2.64/AK116)*70</f>
        <v>18.572864321608041</v>
      </c>
      <c r="AL115" s="118">
        <v>30</v>
      </c>
      <c r="AM115" s="56">
        <f>SUM(AK115:AL115)</f>
        <v>48.572864321608037</v>
      </c>
      <c r="AN115" s="422"/>
    </row>
    <row r="116" spans="1:42" s="38" customFormat="1" ht="30" x14ac:dyDescent="0.25">
      <c r="A116" s="117" t="s">
        <v>59</v>
      </c>
      <c r="B116" s="118" t="s">
        <v>292</v>
      </c>
      <c r="C116" s="118">
        <f t="shared" si="4"/>
        <v>746</v>
      </c>
      <c r="D116" s="118" t="s">
        <v>78</v>
      </c>
      <c r="E116" s="118" t="s">
        <v>293</v>
      </c>
      <c r="F116" s="118"/>
      <c r="G116" s="119" t="s">
        <v>280</v>
      </c>
      <c r="H116" s="118"/>
      <c r="I116" s="118">
        <v>630</v>
      </c>
      <c r="J116" s="118"/>
      <c r="K116" s="118"/>
      <c r="L116" s="118"/>
      <c r="M116" s="118"/>
      <c r="N116" s="118" t="s">
        <v>294</v>
      </c>
      <c r="O116" s="118">
        <v>116</v>
      </c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 t="s">
        <v>1273</v>
      </c>
      <c r="AA116" s="118">
        <v>25</v>
      </c>
      <c r="AB116" s="118">
        <v>25</v>
      </c>
      <c r="AC116" s="118"/>
      <c r="AD116" s="118" t="s">
        <v>1277</v>
      </c>
      <c r="AE116" s="118"/>
      <c r="AF116" s="118" t="s">
        <v>1277</v>
      </c>
      <c r="AG116" s="118">
        <v>1</v>
      </c>
      <c r="AH116" s="118" t="s">
        <v>1275</v>
      </c>
      <c r="AI116" s="118">
        <v>2.6</v>
      </c>
      <c r="AJ116" s="118">
        <v>5</v>
      </c>
      <c r="AK116" s="118">
        <v>9.9499999999999993</v>
      </c>
      <c r="AL116"/>
      <c r="AM116" s="56"/>
      <c r="AN116" s="422"/>
    </row>
    <row r="117" spans="1:42" s="38" customFormat="1" ht="30" x14ac:dyDescent="0.25">
      <c r="A117" s="117" t="s">
        <v>59</v>
      </c>
      <c r="B117" s="118" t="s">
        <v>278</v>
      </c>
      <c r="C117" s="118">
        <f t="shared" si="4"/>
        <v>1960</v>
      </c>
      <c r="D117" s="118" t="s">
        <v>78</v>
      </c>
      <c r="E117" s="118" t="s">
        <v>279</v>
      </c>
      <c r="F117" s="118"/>
      <c r="G117" s="119" t="s">
        <v>280</v>
      </c>
      <c r="H117" s="118"/>
      <c r="I117" s="118">
        <v>1550</v>
      </c>
      <c r="J117" s="120" t="s">
        <v>281</v>
      </c>
      <c r="K117" s="118">
        <v>410</v>
      </c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 t="s">
        <v>1273</v>
      </c>
      <c r="AA117" s="118">
        <v>10</v>
      </c>
      <c r="AB117" s="118">
        <v>10</v>
      </c>
      <c r="AC117" s="118"/>
      <c r="AD117" s="118" t="s">
        <v>1274</v>
      </c>
      <c r="AE117" s="118"/>
      <c r="AF117" s="118" t="s">
        <v>1274</v>
      </c>
      <c r="AG117" s="118">
        <v>0</v>
      </c>
      <c r="AH117" s="118" t="s">
        <v>1275</v>
      </c>
      <c r="AI117" s="121">
        <v>2.4</v>
      </c>
      <c r="AJ117" s="118">
        <v>5</v>
      </c>
      <c r="AK117"/>
      <c r="AL117"/>
      <c r="AM117" s="56"/>
      <c r="AN117" s="422"/>
    </row>
    <row r="118" spans="1:42" s="38" customFormat="1" ht="45" x14ac:dyDescent="0.25">
      <c r="A118" s="117" t="s">
        <v>59</v>
      </c>
      <c r="B118" s="118" t="s">
        <v>713</v>
      </c>
      <c r="C118" s="118">
        <f t="shared" si="4"/>
        <v>4895</v>
      </c>
      <c r="D118" s="118" t="s">
        <v>78</v>
      </c>
      <c r="E118" s="118">
        <v>302448</v>
      </c>
      <c r="F118" s="118"/>
      <c r="G118" s="119" t="s">
        <v>714</v>
      </c>
      <c r="H118" s="118"/>
      <c r="I118" s="118">
        <v>1065</v>
      </c>
      <c r="J118" s="120" t="s">
        <v>715</v>
      </c>
      <c r="K118" s="118">
        <v>3780</v>
      </c>
      <c r="L118" s="118"/>
      <c r="M118" s="118"/>
      <c r="N118" s="118"/>
      <c r="O118" s="118"/>
      <c r="P118" s="118"/>
      <c r="Q118" s="118"/>
      <c r="R118" s="118"/>
      <c r="S118" s="118">
        <v>50</v>
      </c>
      <c r="T118" s="118"/>
      <c r="U118" s="118"/>
      <c r="V118" s="118"/>
      <c r="W118" s="118"/>
      <c r="X118" s="118"/>
      <c r="Y118" s="118"/>
      <c r="Z118" s="118" t="s">
        <v>1273</v>
      </c>
      <c r="AA118" s="118">
        <v>25</v>
      </c>
      <c r="AB118" s="118">
        <v>25</v>
      </c>
      <c r="AC118" s="118"/>
      <c r="AD118" s="118" t="s">
        <v>1278</v>
      </c>
      <c r="AE118" s="118"/>
      <c r="AF118" s="118" t="s">
        <v>1278</v>
      </c>
      <c r="AG118" s="118">
        <v>1</v>
      </c>
      <c r="AH118" s="118" t="s">
        <v>1275</v>
      </c>
      <c r="AI118" s="118">
        <v>3.2</v>
      </c>
      <c r="AJ118" s="118">
        <v>5</v>
      </c>
      <c r="AK118"/>
      <c r="AL118"/>
      <c r="AM118" s="56"/>
      <c r="AN118" s="422"/>
    </row>
    <row r="119" spans="1:42" s="38" customFormat="1" ht="30" x14ac:dyDescent="0.25">
      <c r="A119" s="128" t="s">
        <v>59</v>
      </c>
      <c r="B119" s="122" t="s">
        <v>285</v>
      </c>
      <c r="C119" s="122">
        <f t="shared" si="4"/>
        <v>2275</v>
      </c>
      <c r="D119" s="122" t="s">
        <v>78</v>
      </c>
      <c r="E119" s="122" t="s">
        <v>286</v>
      </c>
      <c r="F119" s="122"/>
      <c r="G119" s="123" t="s">
        <v>287</v>
      </c>
      <c r="H119" s="122"/>
      <c r="I119" s="122">
        <v>2150</v>
      </c>
      <c r="J119" s="129" t="s">
        <v>288</v>
      </c>
      <c r="K119" s="122">
        <v>125</v>
      </c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 t="s">
        <v>1283</v>
      </c>
      <c r="AA119" s="122">
        <v>30</v>
      </c>
      <c r="AB119" s="122">
        <v>30</v>
      </c>
      <c r="AC119" s="122"/>
      <c r="AD119" s="124" t="s">
        <v>1343</v>
      </c>
      <c r="AE119" s="122" t="s">
        <v>1344</v>
      </c>
      <c r="AF119" s="125">
        <v>1350522011</v>
      </c>
      <c r="AG119" s="122">
        <v>0</v>
      </c>
      <c r="AH119" s="122" t="s">
        <v>626</v>
      </c>
      <c r="AI119" s="126">
        <v>1.8</v>
      </c>
      <c r="AJ119" s="122">
        <v>3</v>
      </c>
      <c r="AK119" s="122">
        <v>4.4800000000000004</v>
      </c>
      <c r="AL119"/>
      <c r="AM119"/>
      <c r="AN119" s="422"/>
    </row>
    <row r="120" spans="1:42" s="38" customFormat="1" ht="30" x14ac:dyDescent="0.25">
      <c r="A120" s="128" t="s">
        <v>59</v>
      </c>
      <c r="B120" s="122" t="s">
        <v>292</v>
      </c>
      <c r="C120" s="122">
        <f t="shared" si="4"/>
        <v>746</v>
      </c>
      <c r="D120" s="122" t="s">
        <v>78</v>
      </c>
      <c r="E120" s="122" t="s">
        <v>293</v>
      </c>
      <c r="F120" s="122"/>
      <c r="G120" s="123" t="s">
        <v>280</v>
      </c>
      <c r="H120" s="122"/>
      <c r="I120" s="122">
        <v>630</v>
      </c>
      <c r="J120" s="122"/>
      <c r="K120" s="122"/>
      <c r="L120" s="122"/>
      <c r="M120" s="122"/>
      <c r="N120" s="122" t="s">
        <v>294</v>
      </c>
      <c r="O120" s="122">
        <v>116</v>
      </c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 t="s">
        <v>1283</v>
      </c>
      <c r="AA120" s="122">
        <v>100</v>
      </c>
      <c r="AB120" s="122">
        <v>100</v>
      </c>
      <c r="AC120" s="122"/>
      <c r="AD120" s="124" t="s">
        <v>1345</v>
      </c>
      <c r="AE120" s="122" t="s">
        <v>1346</v>
      </c>
      <c r="AF120" s="125">
        <v>1320001001</v>
      </c>
      <c r="AG120" s="122">
        <v>0</v>
      </c>
      <c r="AH120" s="122" t="s">
        <v>626</v>
      </c>
      <c r="AI120" s="126">
        <v>0.55000000000000004</v>
      </c>
      <c r="AJ120" s="122">
        <v>3</v>
      </c>
      <c r="AK120">
        <f>(2.64/AK119)*70</f>
        <v>41.25</v>
      </c>
      <c r="AL120" s="122">
        <v>30</v>
      </c>
      <c r="AM120" s="420">
        <f>SUM(AK120:AL120)</f>
        <v>71.25</v>
      </c>
      <c r="AN120" s="422"/>
    </row>
    <row r="121" spans="1:42" s="38" customFormat="1" ht="30" x14ac:dyDescent="0.25">
      <c r="A121" s="128" t="s">
        <v>59</v>
      </c>
      <c r="B121" s="122" t="s">
        <v>278</v>
      </c>
      <c r="C121" s="122">
        <f t="shared" si="4"/>
        <v>1960</v>
      </c>
      <c r="D121" s="122" t="s">
        <v>78</v>
      </c>
      <c r="E121" s="122" t="s">
        <v>279</v>
      </c>
      <c r="F121" s="122"/>
      <c r="G121" s="123" t="s">
        <v>280</v>
      </c>
      <c r="H121" s="122"/>
      <c r="I121" s="122">
        <v>1550</v>
      </c>
      <c r="J121" s="129" t="s">
        <v>281</v>
      </c>
      <c r="K121" s="122">
        <v>410</v>
      </c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 t="s">
        <v>1283</v>
      </c>
      <c r="AA121" s="122">
        <v>100</v>
      </c>
      <c r="AB121" s="122">
        <v>100</v>
      </c>
      <c r="AC121" s="122"/>
      <c r="AD121" s="124">
        <v>1340001002</v>
      </c>
      <c r="AE121" s="122" t="s">
        <v>1342</v>
      </c>
      <c r="AF121" s="125">
        <v>1340001002</v>
      </c>
      <c r="AG121" s="122">
        <v>0</v>
      </c>
      <c r="AH121" s="122" t="s">
        <v>626</v>
      </c>
      <c r="AI121" s="126">
        <v>0.46</v>
      </c>
      <c r="AJ121" s="122">
        <v>3</v>
      </c>
      <c r="AK121"/>
      <c r="AL121"/>
      <c r="AM121"/>
      <c r="AN121" s="422"/>
    </row>
    <row r="122" spans="1:42" s="38" customFormat="1" ht="45" x14ac:dyDescent="0.25">
      <c r="A122" s="128" t="s">
        <v>59</v>
      </c>
      <c r="B122" s="122" t="s">
        <v>713</v>
      </c>
      <c r="C122" s="122">
        <f t="shared" si="4"/>
        <v>4895</v>
      </c>
      <c r="D122" s="122" t="s">
        <v>78</v>
      </c>
      <c r="E122" s="122">
        <v>302448</v>
      </c>
      <c r="F122" s="122"/>
      <c r="G122" s="123" t="s">
        <v>714</v>
      </c>
      <c r="H122" s="122"/>
      <c r="I122" s="122">
        <v>1065</v>
      </c>
      <c r="J122" s="129" t="s">
        <v>715</v>
      </c>
      <c r="K122" s="122">
        <v>3780</v>
      </c>
      <c r="L122" s="122"/>
      <c r="M122" s="122"/>
      <c r="N122" s="122"/>
      <c r="O122" s="122"/>
      <c r="P122" s="122"/>
      <c r="Q122" s="122"/>
      <c r="R122" s="122"/>
      <c r="S122" s="122">
        <v>50</v>
      </c>
      <c r="T122" s="122"/>
      <c r="U122" s="122"/>
      <c r="V122" s="122"/>
      <c r="W122" s="122"/>
      <c r="X122" s="122"/>
      <c r="Y122" s="122"/>
      <c r="Z122" s="122" t="s">
        <v>1283</v>
      </c>
      <c r="AA122" s="122">
        <v>25</v>
      </c>
      <c r="AB122" s="122">
        <v>25</v>
      </c>
      <c r="AC122" s="122"/>
      <c r="AD122" s="124">
        <v>1350900015</v>
      </c>
      <c r="AE122" s="122" t="s">
        <v>1347</v>
      </c>
      <c r="AF122" s="125">
        <v>1350900015</v>
      </c>
      <c r="AG122" s="122">
        <v>0</v>
      </c>
      <c r="AH122" s="122" t="s">
        <v>626</v>
      </c>
      <c r="AI122" s="126">
        <v>1.67</v>
      </c>
      <c r="AJ122" s="122">
        <v>3</v>
      </c>
      <c r="AK122"/>
      <c r="AL122"/>
      <c r="AM122"/>
      <c r="AN122" s="422"/>
    </row>
    <row r="123" spans="1:42" s="38" customFormat="1" ht="30.75" thickBot="1" x14ac:dyDescent="0.3">
      <c r="A123" s="128" t="s">
        <v>59</v>
      </c>
      <c r="B123" s="122" t="s">
        <v>589</v>
      </c>
      <c r="C123" s="122">
        <f t="shared" si="4"/>
        <v>440</v>
      </c>
      <c r="D123" s="122" t="s">
        <v>71</v>
      </c>
      <c r="E123" s="122" t="s">
        <v>590</v>
      </c>
      <c r="F123" s="122"/>
      <c r="G123" s="123" t="s">
        <v>591</v>
      </c>
      <c r="H123" s="123" t="s">
        <v>592</v>
      </c>
      <c r="I123" s="122">
        <v>440</v>
      </c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 t="s">
        <v>1283</v>
      </c>
      <c r="AA123" s="122">
        <v>50</v>
      </c>
      <c r="AB123" s="122">
        <v>50</v>
      </c>
      <c r="AC123" s="122"/>
      <c r="AD123" s="124" t="s">
        <v>1348</v>
      </c>
      <c r="AE123" s="122" t="s">
        <v>1349</v>
      </c>
      <c r="AF123" s="125" t="s">
        <v>1348</v>
      </c>
      <c r="AG123" s="122">
        <v>0</v>
      </c>
      <c r="AH123" s="122" t="s">
        <v>1286</v>
      </c>
      <c r="AI123" s="126">
        <v>11</v>
      </c>
      <c r="AJ123" s="122">
        <v>3</v>
      </c>
      <c r="AK123"/>
      <c r="AL123"/>
      <c r="AM123"/>
      <c r="AN123" s="423"/>
    </row>
    <row r="124" spans="1:42" s="38" customFormat="1" ht="53.25" customHeight="1" thickBot="1" x14ac:dyDescent="0.3">
      <c r="A124" s="14" t="s">
        <v>61</v>
      </c>
      <c r="B124" s="14" t="s">
        <v>61</v>
      </c>
      <c r="C124"/>
      <c r="D124" s="14" t="s">
        <v>39</v>
      </c>
      <c r="E124" s="159" t="s">
        <v>1464</v>
      </c>
      <c r="F124"/>
      <c r="G124" s="16"/>
      <c r="H124" s="141" t="s">
        <v>62</v>
      </c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 t="s">
        <v>1459</v>
      </c>
      <c r="AA124"/>
      <c r="AB124"/>
      <c r="AC124"/>
      <c r="AD124" s="17"/>
      <c r="AE124"/>
      <c r="AF124" s="17"/>
      <c r="AG124"/>
      <c r="AH124"/>
      <c r="AI124"/>
      <c r="AJ124"/>
      <c r="AK124"/>
      <c r="AL124"/>
      <c r="AM124"/>
    </row>
    <row r="125" spans="1:42" s="38" customFormat="1" x14ac:dyDescent="0.25">
      <c r="A125" s="22" t="s">
        <v>61</v>
      </c>
      <c r="B125" s="23" t="s">
        <v>77</v>
      </c>
      <c r="C125" s="23">
        <f t="shared" ref="C125:C142" si="5">SUM(I125,K125,M125,O125,Q125,S125,U125,W125,Y125)</f>
        <v>114</v>
      </c>
      <c r="D125" s="23" t="s">
        <v>78</v>
      </c>
      <c r="E125" s="23" t="s">
        <v>79</v>
      </c>
      <c r="F125" s="23"/>
      <c r="G125" s="24" t="s">
        <v>80</v>
      </c>
      <c r="H125" s="23"/>
      <c r="I125" s="23">
        <v>80</v>
      </c>
      <c r="J125" s="23"/>
      <c r="K125" s="23"/>
      <c r="L125" s="25">
        <v>302992</v>
      </c>
      <c r="M125" s="23">
        <v>10</v>
      </c>
      <c r="N125" s="23"/>
      <c r="O125" s="23"/>
      <c r="P125" s="23"/>
      <c r="Q125" s="23"/>
      <c r="R125" s="23"/>
      <c r="S125" s="23"/>
      <c r="T125" s="23"/>
      <c r="U125" s="23">
        <v>24</v>
      </c>
      <c r="V125" s="23"/>
      <c r="W125" s="23"/>
      <c r="X125" s="23"/>
      <c r="Y125" s="23"/>
      <c r="Z125" s="23" t="s">
        <v>74</v>
      </c>
      <c r="AA125" s="23">
        <v>30</v>
      </c>
      <c r="AB125" s="23">
        <v>30</v>
      </c>
      <c r="AC125" s="23"/>
      <c r="AD125" s="25" t="s">
        <v>81</v>
      </c>
      <c r="AE125" s="23" t="s">
        <v>82</v>
      </c>
      <c r="AF125" s="25" t="s">
        <v>81</v>
      </c>
      <c r="AG125" s="23"/>
      <c r="AH125" s="23" t="s">
        <v>83</v>
      </c>
      <c r="AI125" s="23">
        <v>1.25</v>
      </c>
      <c r="AJ125" s="23">
        <v>5</v>
      </c>
      <c r="AK125">
        <v>4.3499999999999996</v>
      </c>
      <c r="AL125"/>
      <c r="AM125"/>
      <c r="AN125" s="398" t="s">
        <v>1473</v>
      </c>
    </row>
    <row r="126" spans="1:42" s="38" customFormat="1" x14ac:dyDescent="0.25">
      <c r="A126" s="22" t="s">
        <v>61</v>
      </c>
      <c r="B126" s="23" t="s">
        <v>84</v>
      </c>
      <c r="C126" s="23">
        <f t="shared" si="5"/>
        <v>259</v>
      </c>
      <c r="D126" s="23" t="s">
        <v>78</v>
      </c>
      <c r="E126" s="23" t="s">
        <v>85</v>
      </c>
      <c r="F126" s="23"/>
      <c r="G126" s="24" t="s">
        <v>80</v>
      </c>
      <c r="H126" s="23"/>
      <c r="I126" s="23">
        <v>200</v>
      </c>
      <c r="J126" s="26" t="s">
        <v>85</v>
      </c>
      <c r="K126" s="23">
        <v>40</v>
      </c>
      <c r="L126" s="25" t="s">
        <v>86</v>
      </c>
      <c r="M126" s="23">
        <v>10</v>
      </c>
      <c r="N126" s="23" t="s">
        <v>87</v>
      </c>
      <c r="O126" s="23">
        <v>9</v>
      </c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 t="s">
        <v>74</v>
      </c>
      <c r="AA126" s="23">
        <v>30</v>
      </c>
      <c r="AB126" s="23">
        <v>30</v>
      </c>
      <c r="AC126" s="23"/>
      <c r="AD126" s="25" t="s">
        <v>88</v>
      </c>
      <c r="AE126" s="23" t="s">
        <v>82</v>
      </c>
      <c r="AF126" s="25" t="s">
        <v>88</v>
      </c>
      <c r="AG126" s="23"/>
      <c r="AH126" s="23" t="s">
        <v>83</v>
      </c>
      <c r="AI126" s="23">
        <v>1.4</v>
      </c>
      <c r="AJ126" s="23">
        <v>5</v>
      </c>
      <c r="AK126">
        <f>(4.35/AK125)*70</f>
        <v>70</v>
      </c>
      <c r="AL126">
        <v>30</v>
      </c>
      <c r="AM126" s="412">
        <f>SUM(AK126:AL126)</f>
        <v>100</v>
      </c>
      <c r="AN126" s="393" t="s">
        <v>1473</v>
      </c>
      <c r="AP126"/>
    </row>
    <row r="127" spans="1:42" x14ac:dyDescent="0.25">
      <c r="A127" s="22" t="s">
        <v>61</v>
      </c>
      <c r="B127" s="23" t="s">
        <v>89</v>
      </c>
      <c r="C127" s="23">
        <f t="shared" si="5"/>
        <v>114</v>
      </c>
      <c r="D127" s="23" t="s">
        <v>78</v>
      </c>
      <c r="E127" s="23" t="s">
        <v>90</v>
      </c>
      <c r="F127" s="23"/>
      <c r="G127" s="24" t="s">
        <v>80</v>
      </c>
      <c r="H127" s="23"/>
      <c r="I127" s="23">
        <v>62</v>
      </c>
      <c r="J127" s="23"/>
      <c r="K127" s="23"/>
      <c r="L127" s="23"/>
      <c r="M127" s="23">
        <v>20</v>
      </c>
      <c r="N127" s="23" t="s">
        <v>91</v>
      </c>
      <c r="O127" s="23">
        <v>12</v>
      </c>
      <c r="P127" s="23"/>
      <c r="Q127" s="23"/>
      <c r="R127" s="23"/>
      <c r="S127" s="23"/>
      <c r="T127" s="23"/>
      <c r="U127" s="23">
        <v>20</v>
      </c>
      <c r="V127" s="23"/>
      <c r="W127" s="23"/>
      <c r="X127" s="23"/>
      <c r="Y127" s="23"/>
      <c r="Z127" s="23" t="s">
        <v>74</v>
      </c>
      <c r="AA127" s="23">
        <v>30</v>
      </c>
      <c r="AB127" s="23">
        <v>30</v>
      </c>
      <c r="AC127" s="23"/>
      <c r="AD127" s="25" t="s">
        <v>92</v>
      </c>
      <c r="AE127" s="23" t="s">
        <v>82</v>
      </c>
      <c r="AF127" s="25" t="s">
        <v>92</v>
      </c>
      <c r="AG127" s="23"/>
      <c r="AH127" s="23" t="s">
        <v>83</v>
      </c>
      <c r="AI127" s="23">
        <v>1.7</v>
      </c>
      <c r="AJ127" s="23">
        <v>5</v>
      </c>
      <c r="AM127" s="56"/>
      <c r="AN127" s="393" t="s">
        <v>1473</v>
      </c>
    </row>
    <row r="128" spans="1:42" x14ac:dyDescent="0.25">
      <c r="A128" s="39" t="s">
        <v>61</v>
      </c>
      <c r="B128" s="40" t="s">
        <v>77</v>
      </c>
      <c r="C128" s="40">
        <f t="shared" si="5"/>
        <v>114</v>
      </c>
      <c r="D128" s="40" t="s">
        <v>78</v>
      </c>
      <c r="E128" s="40" t="s">
        <v>79</v>
      </c>
      <c r="F128" s="40"/>
      <c r="G128" s="41" t="s">
        <v>80</v>
      </c>
      <c r="H128" s="40"/>
      <c r="I128" s="40">
        <v>80</v>
      </c>
      <c r="J128" s="40"/>
      <c r="K128" s="40"/>
      <c r="L128" s="43">
        <v>302992</v>
      </c>
      <c r="M128" s="40">
        <v>10</v>
      </c>
      <c r="N128" s="40"/>
      <c r="O128" s="40"/>
      <c r="P128" s="40"/>
      <c r="Q128" s="40"/>
      <c r="R128" s="40"/>
      <c r="S128" s="40"/>
      <c r="T128" s="40"/>
      <c r="U128" s="40">
        <v>24</v>
      </c>
      <c r="V128" s="40"/>
      <c r="W128" s="40"/>
      <c r="X128" s="40"/>
      <c r="Y128" s="40"/>
      <c r="Z128" s="40" t="s">
        <v>159</v>
      </c>
      <c r="AA128" s="40">
        <v>20</v>
      </c>
      <c r="AB128" s="40">
        <v>20</v>
      </c>
      <c r="AC128" s="40"/>
      <c r="AD128" s="40" t="s">
        <v>298</v>
      </c>
      <c r="AE128" s="40" t="s">
        <v>299</v>
      </c>
      <c r="AF128" s="40" t="s">
        <v>298</v>
      </c>
      <c r="AG128" s="40">
        <v>0</v>
      </c>
      <c r="AH128" s="40" t="s">
        <v>76</v>
      </c>
      <c r="AI128" s="40" t="s">
        <v>300</v>
      </c>
      <c r="AJ128" s="40">
        <v>5</v>
      </c>
      <c r="AK128">
        <f>AI128+AI129+AI130</f>
        <v>5.6999999999999993</v>
      </c>
      <c r="AM128" s="56"/>
      <c r="AN128" s="405"/>
      <c r="AP128" s="38"/>
    </row>
    <row r="129" spans="1:40" x14ac:dyDescent="0.25">
      <c r="A129" s="39" t="s">
        <v>61</v>
      </c>
      <c r="B129" s="40" t="s">
        <v>84</v>
      </c>
      <c r="C129" s="40">
        <f t="shared" si="5"/>
        <v>259</v>
      </c>
      <c r="D129" s="40" t="s">
        <v>78</v>
      </c>
      <c r="E129" s="40" t="s">
        <v>85</v>
      </c>
      <c r="F129" s="40"/>
      <c r="G129" s="41" t="s">
        <v>80</v>
      </c>
      <c r="H129" s="40"/>
      <c r="I129" s="40">
        <v>200</v>
      </c>
      <c r="J129" s="42" t="s">
        <v>85</v>
      </c>
      <c r="K129" s="40">
        <v>40</v>
      </c>
      <c r="L129" s="43" t="s">
        <v>86</v>
      </c>
      <c r="M129" s="40">
        <v>10</v>
      </c>
      <c r="N129" s="40" t="s">
        <v>87</v>
      </c>
      <c r="O129" s="40">
        <v>9</v>
      </c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 t="s">
        <v>159</v>
      </c>
      <c r="AA129" s="40">
        <v>20</v>
      </c>
      <c r="AB129" s="40">
        <v>20</v>
      </c>
      <c r="AC129" s="40"/>
      <c r="AD129" s="40" t="s">
        <v>301</v>
      </c>
      <c r="AE129" s="40" t="s">
        <v>302</v>
      </c>
      <c r="AF129" s="40" t="s">
        <v>301</v>
      </c>
      <c r="AG129" s="40">
        <v>0</v>
      </c>
      <c r="AH129" s="40" t="s">
        <v>76</v>
      </c>
      <c r="AI129" s="40" t="s">
        <v>300</v>
      </c>
      <c r="AJ129" s="40"/>
      <c r="AK129">
        <f>(4.35/AK128)*70</f>
        <v>53.421052631578952</v>
      </c>
      <c r="AL129">
        <v>30</v>
      </c>
      <c r="AM129" s="413">
        <f>SUM(AK129:AL129)</f>
        <v>83.421052631578959</v>
      </c>
      <c r="AN129" s="405"/>
    </row>
    <row r="130" spans="1:40" x14ac:dyDescent="0.25">
      <c r="A130" s="39" t="s">
        <v>61</v>
      </c>
      <c r="B130" s="40" t="s">
        <v>89</v>
      </c>
      <c r="C130" s="40">
        <f t="shared" si="5"/>
        <v>114</v>
      </c>
      <c r="D130" s="40" t="s">
        <v>78</v>
      </c>
      <c r="E130" s="40" t="s">
        <v>90</v>
      </c>
      <c r="F130" s="40"/>
      <c r="G130" s="41" t="s">
        <v>80</v>
      </c>
      <c r="H130" s="40"/>
      <c r="I130" s="40">
        <v>62</v>
      </c>
      <c r="J130" s="40"/>
      <c r="K130" s="40"/>
      <c r="L130" s="40"/>
      <c r="M130" s="40">
        <v>20</v>
      </c>
      <c r="N130" s="40" t="s">
        <v>91</v>
      </c>
      <c r="O130" s="40">
        <v>12</v>
      </c>
      <c r="P130" s="40"/>
      <c r="Q130" s="40"/>
      <c r="R130" s="40"/>
      <c r="S130" s="40"/>
      <c r="T130" s="40"/>
      <c r="U130" s="40">
        <v>20</v>
      </c>
      <c r="V130" s="40"/>
      <c r="W130" s="40"/>
      <c r="X130" s="40"/>
      <c r="Y130" s="40"/>
      <c r="Z130" s="40" t="s">
        <v>159</v>
      </c>
      <c r="AA130" s="40">
        <v>20</v>
      </c>
      <c r="AB130" s="40">
        <v>20</v>
      </c>
      <c r="AC130" s="40"/>
      <c r="AD130" s="40" t="s">
        <v>303</v>
      </c>
      <c r="AE130" s="40" t="s">
        <v>304</v>
      </c>
      <c r="AF130" s="40" t="s">
        <v>303</v>
      </c>
      <c r="AG130" s="40">
        <v>0</v>
      </c>
      <c r="AH130" s="40" t="s">
        <v>76</v>
      </c>
      <c r="AI130" s="40" t="s">
        <v>300</v>
      </c>
      <c r="AJ130" s="40"/>
      <c r="AM130" s="413"/>
      <c r="AN130" s="405"/>
    </row>
    <row r="131" spans="1:40" x14ac:dyDescent="0.25">
      <c r="A131" s="74" t="s">
        <v>61</v>
      </c>
      <c r="B131" s="75" t="s">
        <v>77</v>
      </c>
      <c r="C131" s="75">
        <f t="shared" si="5"/>
        <v>114</v>
      </c>
      <c r="D131" s="75" t="s">
        <v>78</v>
      </c>
      <c r="E131" s="75" t="s">
        <v>79</v>
      </c>
      <c r="F131" s="75"/>
      <c r="G131" s="76" t="s">
        <v>80</v>
      </c>
      <c r="H131" s="75"/>
      <c r="I131" s="75">
        <v>80</v>
      </c>
      <c r="J131" s="75"/>
      <c r="K131" s="75"/>
      <c r="L131" s="78">
        <v>302992</v>
      </c>
      <c r="M131" s="75">
        <v>10</v>
      </c>
      <c r="N131" s="75"/>
      <c r="O131" s="75"/>
      <c r="P131" s="75"/>
      <c r="Q131" s="75"/>
      <c r="R131" s="75"/>
      <c r="S131" s="75"/>
      <c r="T131" s="75"/>
      <c r="U131" s="75">
        <v>24</v>
      </c>
      <c r="V131" s="75"/>
      <c r="W131" s="75"/>
      <c r="X131" s="75"/>
      <c r="Y131" s="75"/>
      <c r="Z131" s="75" t="s">
        <v>692</v>
      </c>
      <c r="AA131" s="75">
        <v>1</v>
      </c>
      <c r="AB131" s="75">
        <v>1</v>
      </c>
      <c r="AC131" s="75">
        <v>1</v>
      </c>
      <c r="AD131" s="79">
        <v>6014179</v>
      </c>
      <c r="AE131" s="75" t="s">
        <v>717</v>
      </c>
      <c r="AF131" s="78">
        <v>6014179</v>
      </c>
      <c r="AG131" s="75"/>
      <c r="AH131" s="75" t="s">
        <v>689</v>
      </c>
      <c r="AI131" s="80">
        <v>1.65</v>
      </c>
      <c r="AJ131" s="75">
        <v>3</v>
      </c>
      <c r="AK131" s="75">
        <v>5.4</v>
      </c>
      <c r="AM131" s="413"/>
      <c r="AN131" s="405"/>
    </row>
    <row r="132" spans="1:40" x14ac:dyDescent="0.25">
      <c r="A132" s="74" t="s">
        <v>61</v>
      </c>
      <c r="B132" s="75" t="s">
        <v>84</v>
      </c>
      <c r="C132" s="75">
        <f t="shared" si="5"/>
        <v>259</v>
      </c>
      <c r="D132" s="75" t="s">
        <v>78</v>
      </c>
      <c r="E132" s="75" t="s">
        <v>85</v>
      </c>
      <c r="F132" s="75"/>
      <c r="G132" s="76" t="s">
        <v>80</v>
      </c>
      <c r="H132" s="75"/>
      <c r="I132" s="75">
        <v>200</v>
      </c>
      <c r="J132" s="77" t="s">
        <v>85</v>
      </c>
      <c r="K132" s="75">
        <v>40</v>
      </c>
      <c r="L132" s="78" t="s">
        <v>86</v>
      </c>
      <c r="M132" s="75">
        <v>10</v>
      </c>
      <c r="N132" s="75" t="s">
        <v>87</v>
      </c>
      <c r="O132" s="75">
        <v>9</v>
      </c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 t="s">
        <v>692</v>
      </c>
      <c r="AA132" s="75">
        <v>1</v>
      </c>
      <c r="AB132" s="75">
        <v>1</v>
      </c>
      <c r="AC132" s="75">
        <v>1</v>
      </c>
      <c r="AD132" s="79">
        <v>6014180</v>
      </c>
      <c r="AE132" s="75" t="s">
        <v>718</v>
      </c>
      <c r="AF132" s="78">
        <v>6014180</v>
      </c>
      <c r="AG132" s="75"/>
      <c r="AH132" s="75" t="s">
        <v>689</v>
      </c>
      <c r="AI132" s="80">
        <v>1.75</v>
      </c>
      <c r="AJ132" s="75">
        <v>3</v>
      </c>
      <c r="AK132">
        <f>(4.35/AK131)*70</f>
        <v>56.388888888888886</v>
      </c>
      <c r="AL132">
        <v>30</v>
      </c>
      <c r="AM132" s="413">
        <f>SUM(AK132:AL132)</f>
        <v>86.388888888888886</v>
      </c>
      <c r="AN132" s="405"/>
    </row>
    <row r="133" spans="1:40" x14ac:dyDescent="0.25">
      <c r="A133" s="74" t="s">
        <v>61</v>
      </c>
      <c r="B133" s="75" t="s">
        <v>89</v>
      </c>
      <c r="C133" s="75">
        <f t="shared" si="5"/>
        <v>114</v>
      </c>
      <c r="D133" s="75" t="s">
        <v>78</v>
      </c>
      <c r="E133" s="75" t="s">
        <v>90</v>
      </c>
      <c r="F133" s="75"/>
      <c r="G133" s="76" t="s">
        <v>80</v>
      </c>
      <c r="H133" s="75"/>
      <c r="I133" s="75">
        <v>62</v>
      </c>
      <c r="J133" s="75"/>
      <c r="K133" s="75"/>
      <c r="L133" s="75"/>
      <c r="M133" s="75">
        <v>20</v>
      </c>
      <c r="N133" s="75" t="s">
        <v>91</v>
      </c>
      <c r="O133" s="75">
        <v>12</v>
      </c>
      <c r="P133" s="75"/>
      <c r="Q133" s="75"/>
      <c r="R133" s="75"/>
      <c r="S133" s="75"/>
      <c r="T133" s="75"/>
      <c r="U133" s="75">
        <v>20</v>
      </c>
      <c r="V133" s="75"/>
      <c r="W133" s="75"/>
      <c r="X133" s="75"/>
      <c r="Y133" s="75"/>
      <c r="Z133" s="75" t="s">
        <v>692</v>
      </c>
      <c r="AA133" s="75">
        <v>1</v>
      </c>
      <c r="AB133" s="75">
        <v>1</v>
      </c>
      <c r="AC133" s="75">
        <v>1</v>
      </c>
      <c r="AD133" s="79">
        <v>6014181</v>
      </c>
      <c r="AE133" s="75" t="s">
        <v>719</v>
      </c>
      <c r="AF133" s="78">
        <v>6014181</v>
      </c>
      <c r="AG133" s="75"/>
      <c r="AH133" s="75" t="s">
        <v>689</v>
      </c>
      <c r="AI133" s="80">
        <v>2</v>
      </c>
      <c r="AJ133" s="75">
        <v>3</v>
      </c>
      <c r="AM133" s="413"/>
      <c r="AN133" s="405"/>
    </row>
    <row r="134" spans="1:40" x14ac:dyDescent="0.25">
      <c r="A134" s="87" t="s">
        <v>61</v>
      </c>
      <c r="B134" s="88" t="s">
        <v>77</v>
      </c>
      <c r="C134" s="88">
        <f t="shared" si="5"/>
        <v>114</v>
      </c>
      <c r="D134" s="88" t="s">
        <v>78</v>
      </c>
      <c r="E134" s="88" t="s">
        <v>79</v>
      </c>
      <c r="F134" s="88"/>
      <c r="G134" s="89" t="s">
        <v>80</v>
      </c>
      <c r="H134" s="88"/>
      <c r="I134" s="88">
        <v>80</v>
      </c>
      <c r="J134" s="88"/>
      <c r="K134" s="88"/>
      <c r="L134" s="91">
        <v>302992</v>
      </c>
      <c r="M134" s="88">
        <v>10</v>
      </c>
      <c r="N134" s="88"/>
      <c r="O134" s="88"/>
      <c r="P134" s="88"/>
      <c r="Q134" s="88"/>
      <c r="R134" s="88"/>
      <c r="S134" s="88"/>
      <c r="T134" s="88"/>
      <c r="U134" s="88">
        <v>24</v>
      </c>
      <c r="V134" s="88"/>
      <c r="W134" s="88"/>
      <c r="X134" s="88"/>
      <c r="Y134" s="88"/>
      <c r="Z134" s="88" t="s">
        <v>832</v>
      </c>
      <c r="AA134" s="88">
        <v>10</v>
      </c>
      <c r="AB134" s="88">
        <v>10</v>
      </c>
      <c r="AC134" s="88"/>
      <c r="AD134" s="92">
        <v>10904</v>
      </c>
      <c r="AE134" s="88" t="s">
        <v>860</v>
      </c>
      <c r="AF134" s="91">
        <v>10904</v>
      </c>
      <c r="AG134" s="88">
        <v>0</v>
      </c>
      <c r="AH134" s="88" t="s">
        <v>698</v>
      </c>
      <c r="AI134" s="88">
        <v>1.9</v>
      </c>
      <c r="AJ134" s="88">
        <v>4</v>
      </c>
      <c r="AK134" s="88">
        <v>5.7</v>
      </c>
      <c r="AM134" s="413"/>
      <c r="AN134" s="405"/>
    </row>
    <row r="135" spans="1:40" x14ac:dyDescent="0.25">
      <c r="A135" s="87" t="s">
        <v>61</v>
      </c>
      <c r="B135" s="88" t="s">
        <v>84</v>
      </c>
      <c r="C135" s="88">
        <f t="shared" si="5"/>
        <v>259</v>
      </c>
      <c r="D135" s="88" t="s">
        <v>78</v>
      </c>
      <c r="E135" s="88" t="s">
        <v>85</v>
      </c>
      <c r="F135" s="88"/>
      <c r="G135" s="89" t="s">
        <v>80</v>
      </c>
      <c r="H135" s="88"/>
      <c r="I135" s="88">
        <v>200</v>
      </c>
      <c r="J135" s="90" t="s">
        <v>85</v>
      </c>
      <c r="K135" s="88">
        <v>40</v>
      </c>
      <c r="L135" s="91" t="s">
        <v>86</v>
      </c>
      <c r="M135" s="88">
        <v>10</v>
      </c>
      <c r="N135" s="88" t="s">
        <v>87</v>
      </c>
      <c r="O135" s="88">
        <v>9</v>
      </c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 t="s">
        <v>832</v>
      </c>
      <c r="AA135" s="88">
        <v>10</v>
      </c>
      <c r="AB135" s="88">
        <v>10</v>
      </c>
      <c r="AC135" s="88"/>
      <c r="AD135" s="92">
        <v>10905</v>
      </c>
      <c r="AE135" s="88" t="s">
        <v>861</v>
      </c>
      <c r="AF135" s="91">
        <v>10905</v>
      </c>
      <c r="AG135" s="88">
        <v>0</v>
      </c>
      <c r="AH135" s="88" t="s">
        <v>698</v>
      </c>
      <c r="AI135" s="88">
        <v>1.9</v>
      </c>
      <c r="AJ135" s="88">
        <v>4</v>
      </c>
      <c r="AK135">
        <f>(4.35/AK134)*70</f>
        <v>53.421052631578945</v>
      </c>
      <c r="AL135" s="88">
        <v>30</v>
      </c>
      <c r="AM135" s="413">
        <f>SUM(AK135:AL135)</f>
        <v>83.421052631578945</v>
      </c>
      <c r="AN135" s="405"/>
    </row>
    <row r="136" spans="1:40" x14ac:dyDescent="0.25">
      <c r="A136" s="87" t="s">
        <v>61</v>
      </c>
      <c r="B136" s="88" t="s">
        <v>89</v>
      </c>
      <c r="C136" s="88">
        <f t="shared" si="5"/>
        <v>114</v>
      </c>
      <c r="D136" s="88" t="s">
        <v>78</v>
      </c>
      <c r="E136" s="88" t="s">
        <v>90</v>
      </c>
      <c r="F136" s="88"/>
      <c r="G136" s="89" t="s">
        <v>80</v>
      </c>
      <c r="H136" s="88"/>
      <c r="I136" s="88">
        <v>62</v>
      </c>
      <c r="J136" s="88"/>
      <c r="K136" s="88"/>
      <c r="L136" s="88"/>
      <c r="M136" s="88">
        <v>20</v>
      </c>
      <c r="N136" s="88" t="s">
        <v>91</v>
      </c>
      <c r="O136" s="88">
        <v>12</v>
      </c>
      <c r="P136" s="88"/>
      <c r="Q136" s="88"/>
      <c r="R136" s="88"/>
      <c r="S136" s="88"/>
      <c r="T136" s="88"/>
      <c r="U136" s="88">
        <v>20</v>
      </c>
      <c r="V136" s="88"/>
      <c r="W136" s="88"/>
      <c r="X136" s="88"/>
      <c r="Y136" s="88"/>
      <c r="Z136" s="88" t="s">
        <v>832</v>
      </c>
      <c r="AA136" s="88">
        <v>10</v>
      </c>
      <c r="AB136" s="88">
        <v>10</v>
      </c>
      <c r="AC136" s="88"/>
      <c r="AD136" s="92">
        <v>10906</v>
      </c>
      <c r="AE136" s="88" t="s">
        <v>862</v>
      </c>
      <c r="AF136" s="91">
        <v>10906</v>
      </c>
      <c r="AG136" s="88">
        <v>0</v>
      </c>
      <c r="AH136" s="88" t="s">
        <v>698</v>
      </c>
      <c r="AI136" s="88">
        <v>1.9</v>
      </c>
      <c r="AJ136" s="88">
        <v>4</v>
      </c>
      <c r="AM136" s="413"/>
      <c r="AN136" s="405"/>
    </row>
    <row r="137" spans="1:40" x14ac:dyDescent="0.25">
      <c r="A137" s="104" t="s">
        <v>61</v>
      </c>
      <c r="B137" s="101" t="s">
        <v>77</v>
      </c>
      <c r="C137" s="101">
        <f t="shared" si="5"/>
        <v>114</v>
      </c>
      <c r="D137" s="101" t="s">
        <v>78</v>
      </c>
      <c r="E137" s="101" t="s">
        <v>79</v>
      </c>
      <c r="F137" s="101"/>
      <c r="G137" s="101" t="s">
        <v>80</v>
      </c>
      <c r="H137" s="101"/>
      <c r="I137" s="101">
        <v>80</v>
      </c>
      <c r="J137" s="101"/>
      <c r="K137" s="101"/>
      <c r="L137" s="107">
        <v>302992</v>
      </c>
      <c r="M137" s="101">
        <v>10</v>
      </c>
      <c r="N137" s="101"/>
      <c r="O137" s="101"/>
      <c r="P137" s="101"/>
      <c r="Q137" s="101"/>
      <c r="R137" s="101"/>
      <c r="S137" s="101"/>
      <c r="T137" s="101"/>
      <c r="U137" s="101">
        <v>24</v>
      </c>
      <c r="V137" s="101"/>
      <c r="W137" s="101"/>
      <c r="X137" s="101"/>
      <c r="Y137" s="101"/>
      <c r="Z137" s="101" t="s">
        <v>882</v>
      </c>
      <c r="AA137" s="101">
        <v>10</v>
      </c>
      <c r="AB137" s="101">
        <v>10</v>
      </c>
      <c r="AC137" s="101"/>
      <c r="AD137" s="101" t="s">
        <v>1126</v>
      </c>
      <c r="AE137" s="101" t="s">
        <v>1127</v>
      </c>
      <c r="AF137" s="101">
        <v>2805</v>
      </c>
      <c r="AG137" s="101">
        <v>0</v>
      </c>
      <c r="AH137" s="101" t="s">
        <v>885</v>
      </c>
      <c r="AI137" s="102">
        <v>2.75</v>
      </c>
      <c r="AJ137" s="101">
        <v>5</v>
      </c>
      <c r="AK137" s="101">
        <v>6.15</v>
      </c>
      <c r="AL137" s="38"/>
      <c r="AM137" s="415"/>
      <c r="AN137" s="405"/>
    </row>
    <row r="138" spans="1:40" x14ac:dyDescent="0.25">
      <c r="A138" s="104" t="s">
        <v>61</v>
      </c>
      <c r="B138" s="101" t="s">
        <v>84</v>
      </c>
      <c r="C138" s="101">
        <f t="shared" si="5"/>
        <v>259</v>
      </c>
      <c r="D138" s="101" t="s">
        <v>78</v>
      </c>
      <c r="E138" s="101" t="s">
        <v>85</v>
      </c>
      <c r="F138" s="101"/>
      <c r="G138" s="101" t="s">
        <v>80</v>
      </c>
      <c r="H138" s="101"/>
      <c r="I138" s="101">
        <v>200</v>
      </c>
      <c r="J138" s="106" t="s">
        <v>85</v>
      </c>
      <c r="K138" s="101">
        <v>40</v>
      </c>
      <c r="L138" s="107" t="s">
        <v>86</v>
      </c>
      <c r="M138" s="101">
        <v>10</v>
      </c>
      <c r="N138" s="101" t="s">
        <v>87</v>
      </c>
      <c r="O138" s="101">
        <v>9</v>
      </c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 t="s">
        <v>882</v>
      </c>
      <c r="AA138" s="101">
        <v>10</v>
      </c>
      <c r="AB138" s="101">
        <v>10</v>
      </c>
      <c r="AC138" s="101"/>
      <c r="AD138" s="101" t="s">
        <v>1128</v>
      </c>
      <c r="AE138" s="101" t="s">
        <v>1129</v>
      </c>
      <c r="AF138" s="101">
        <v>2810</v>
      </c>
      <c r="AG138" s="101">
        <v>0</v>
      </c>
      <c r="AH138" s="101" t="s">
        <v>885</v>
      </c>
      <c r="AI138" s="102">
        <v>1.7</v>
      </c>
      <c r="AJ138" s="101">
        <v>5</v>
      </c>
      <c r="AK138">
        <f>(4.35/AK137)*70</f>
        <v>49.512195121951208</v>
      </c>
      <c r="AL138" s="101">
        <v>30</v>
      </c>
      <c r="AM138" s="413">
        <f>SUM(AK138:AL138)</f>
        <v>79.512195121951208</v>
      </c>
      <c r="AN138" s="405"/>
    </row>
    <row r="139" spans="1:40" x14ac:dyDescent="0.25">
      <c r="A139" s="104" t="s">
        <v>61</v>
      </c>
      <c r="B139" s="101" t="s">
        <v>89</v>
      </c>
      <c r="C139" s="101">
        <f t="shared" si="5"/>
        <v>114</v>
      </c>
      <c r="D139" s="101" t="s">
        <v>78</v>
      </c>
      <c r="E139" s="101" t="s">
        <v>90</v>
      </c>
      <c r="F139" s="101"/>
      <c r="G139" s="101" t="s">
        <v>80</v>
      </c>
      <c r="H139" s="101"/>
      <c r="I139" s="101">
        <v>62</v>
      </c>
      <c r="J139" s="101"/>
      <c r="K139" s="101"/>
      <c r="L139" s="101"/>
      <c r="M139" s="101">
        <v>20</v>
      </c>
      <c r="N139" s="101" t="s">
        <v>91</v>
      </c>
      <c r="O139" s="101">
        <v>12</v>
      </c>
      <c r="P139" s="101"/>
      <c r="Q139" s="101"/>
      <c r="R139" s="101"/>
      <c r="S139" s="101"/>
      <c r="T139" s="101"/>
      <c r="U139" s="101">
        <v>20</v>
      </c>
      <c r="V139" s="101"/>
      <c r="W139" s="101"/>
      <c r="X139" s="101"/>
      <c r="Y139" s="101"/>
      <c r="Z139" s="101" t="s">
        <v>882</v>
      </c>
      <c r="AA139" s="101">
        <v>10</v>
      </c>
      <c r="AB139" s="101">
        <v>10</v>
      </c>
      <c r="AC139" s="101"/>
      <c r="AD139" s="101" t="s">
        <v>1130</v>
      </c>
      <c r="AE139" s="101" t="s">
        <v>1131</v>
      </c>
      <c r="AF139" s="101">
        <v>2820</v>
      </c>
      <c r="AG139" s="101">
        <v>0</v>
      </c>
      <c r="AH139" s="101" t="s">
        <v>885</v>
      </c>
      <c r="AI139" s="102">
        <v>1.7</v>
      </c>
      <c r="AJ139" s="101">
        <v>5</v>
      </c>
      <c r="AK139" s="38"/>
      <c r="AL139" s="38"/>
      <c r="AM139" s="417"/>
      <c r="AN139" s="405"/>
    </row>
    <row r="140" spans="1:40" x14ac:dyDescent="0.25">
      <c r="A140" s="128" t="s">
        <v>61</v>
      </c>
      <c r="B140" s="122" t="s">
        <v>77</v>
      </c>
      <c r="C140" s="122">
        <f t="shared" si="5"/>
        <v>114</v>
      </c>
      <c r="D140" s="122" t="s">
        <v>78</v>
      </c>
      <c r="E140" s="122" t="s">
        <v>79</v>
      </c>
      <c r="F140" s="122"/>
      <c r="G140" s="123" t="s">
        <v>80</v>
      </c>
      <c r="H140" s="122"/>
      <c r="I140" s="122">
        <v>80</v>
      </c>
      <c r="J140" s="122"/>
      <c r="K140" s="122"/>
      <c r="L140" s="124">
        <v>302992</v>
      </c>
      <c r="M140" s="122">
        <v>10</v>
      </c>
      <c r="N140" s="122"/>
      <c r="O140" s="122"/>
      <c r="P140" s="122"/>
      <c r="Q140" s="122"/>
      <c r="R140" s="122"/>
      <c r="S140" s="122"/>
      <c r="T140" s="122"/>
      <c r="U140" s="122">
        <v>24</v>
      </c>
      <c r="V140" s="122"/>
      <c r="W140" s="122"/>
      <c r="X140" s="122"/>
      <c r="Y140" s="122"/>
      <c r="Z140" s="122" t="s">
        <v>1283</v>
      </c>
      <c r="AA140" s="122">
        <v>25</v>
      </c>
      <c r="AB140" s="122">
        <v>25</v>
      </c>
      <c r="AC140" s="122"/>
      <c r="AD140" s="124" t="s">
        <v>1350</v>
      </c>
      <c r="AE140" s="122" t="s">
        <v>1351</v>
      </c>
      <c r="AF140" s="125" t="s">
        <v>1350</v>
      </c>
      <c r="AG140" s="122">
        <v>0</v>
      </c>
      <c r="AH140" s="122" t="s">
        <v>626</v>
      </c>
      <c r="AI140" s="126">
        <v>2.9</v>
      </c>
      <c r="AJ140" s="122">
        <v>3</v>
      </c>
      <c r="AK140" s="122">
        <v>8.6999999999999993</v>
      </c>
      <c r="AM140" s="56"/>
      <c r="AN140" s="405"/>
    </row>
    <row r="141" spans="1:40" x14ac:dyDescent="0.25">
      <c r="A141" s="128" t="s">
        <v>61</v>
      </c>
      <c r="B141" s="122" t="s">
        <v>84</v>
      </c>
      <c r="C141" s="122">
        <f t="shared" si="5"/>
        <v>259</v>
      </c>
      <c r="D141" s="122" t="s">
        <v>78</v>
      </c>
      <c r="E141" s="122" t="s">
        <v>85</v>
      </c>
      <c r="F141" s="122"/>
      <c r="G141" s="123" t="s">
        <v>80</v>
      </c>
      <c r="H141" s="122"/>
      <c r="I141" s="122">
        <v>200</v>
      </c>
      <c r="J141" s="129" t="s">
        <v>85</v>
      </c>
      <c r="K141" s="122">
        <v>40</v>
      </c>
      <c r="L141" s="124" t="s">
        <v>86</v>
      </c>
      <c r="M141" s="122">
        <v>10</v>
      </c>
      <c r="N141" s="122" t="s">
        <v>87</v>
      </c>
      <c r="O141" s="122">
        <v>9</v>
      </c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 t="s">
        <v>1283</v>
      </c>
      <c r="AA141" s="122">
        <v>25</v>
      </c>
      <c r="AB141" s="122">
        <v>25</v>
      </c>
      <c r="AC141" s="122"/>
      <c r="AD141" s="124" t="s">
        <v>1352</v>
      </c>
      <c r="AE141" s="122" t="s">
        <v>1353</v>
      </c>
      <c r="AF141" s="125" t="s">
        <v>1352</v>
      </c>
      <c r="AG141" s="122">
        <v>0</v>
      </c>
      <c r="AH141" s="122" t="s">
        <v>626</v>
      </c>
      <c r="AI141" s="126">
        <v>2.9</v>
      </c>
      <c r="AJ141" s="122">
        <v>3</v>
      </c>
      <c r="AK141">
        <f>(4.35/AK140)*70</f>
        <v>35</v>
      </c>
      <c r="AL141" s="122">
        <v>30</v>
      </c>
      <c r="AM141" s="56">
        <f>SUM(AK141:AL141)</f>
        <v>65</v>
      </c>
      <c r="AN141" s="405"/>
    </row>
    <row r="142" spans="1:40" ht="15.75" thickBot="1" x14ac:dyDescent="0.3">
      <c r="A142" s="128" t="s">
        <v>61</v>
      </c>
      <c r="B142" s="122" t="s">
        <v>89</v>
      </c>
      <c r="C142" s="122">
        <f t="shared" si="5"/>
        <v>114</v>
      </c>
      <c r="D142" s="122" t="s">
        <v>78</v>
      </c>
      <c r="E142" s="122" t="s">
        <v>90</v>
      </c>
      <c r="F142" s="122"/>
      <c r="G142" s="123" t="s">
        <v>80</v>
      </c>
      <c r="H142" s="122"/>
      <c r="I142" s="122">
        <v>62</v>
      </c>
      <c r="J142" s="122"/>
      <c r="K142" s="122"/>
      <c r="L142" s="122"/>
      <c r="M142" s="122">
        <v>20</v>
      </c>
      <c r="N142" s="122" t="s">
        <v>91</v>
      </c>
      <c r="O142" s="122">
        <v>12</v>
      </c>
      <c r="P142" s="122"/>
      <c r="Q142" s="122"/>
      <c r="R142" s="122"/>
      <c r="S142" s="122"/>
      <c r="T142" s="122"/>
      <c r="U142" s="122">
        <v>20</v>
      </c>
      <c r="V142" s="122"/>
      <c r="W142" s="122"/>
      <c r="X142" s="122"/>
      <c r="Y142" s="122"/>
      <c r="Z142" s="122" t="s">
        <v>1283</v>
      </c>
      <c r="AA142" s="122">
        <v>25</v>
      </c>
      <c r="AB142" s="122">
        <v>25</v>
      </c>
      <c r="AC142" s="122"/>
      <c r="AD142" s="124" t="s">
        <v>1354</v>
      </c>
      <c r="AE142" s="122" t="s">
        <v>1355</v>
      </c>
      <c r="AF142" s="125" t="s">
        <v>1354</v>
      </c>
      <c r="AG142" s="122">
        <v>0</v>
      </c>
      <c r="AH142" s="122" t="s">
        <v>626</v>
      </c>
      <c r="AI142" s="126">
        <v>2.9</v>
      </c>
      <c r="AJ142" s="122">
        <v>3</v>
      </c>
      <c r="AN142" s="407"/>
    </row>
  </sheetData>
  <autoFilter ref="A1:AO142"/>
  <sortState ref="A2:AP258">
    <sortCondition ref="A2:A258"/>
    <sortCondition ref="Z2:Z258"/>
    <sortCondition ref="E2:E258"/>
  </sortState>
  <hyperlinks>
    <hyperlink ref="E90" r:id="rId1" display="https://tammi.servinet.fi/sailab/disp/26_/fi/tekstihaku/tab/fet/sea?nimi=002563"/>
    <hyperlink ref="E95" r:id="rId2" display="https://tammi.servinet.fi/sailab/disp/26_/fi/tekstihaku/tab/fet/sea?nimi=002563"/>
    <hyperlink ref="E99" r:id="rId3" display="https://tammi.servinet.fi/sailab/disp/26_/fi/tekstihaku/tab/fet/sea?nimi=002563"/>
    <hyperlink ref="E104" r:id="rId4" display="https://tammi.servinet.fi/sailab/disp/26_/fi/tekstihaku/tab/fet/sea?nimi=002563"/>
    <hyperlink ref="E108" r:id="rId5" display="https://tammi.servinet.fi/sailab/disp/26_/fi/tekstihaku/tab/fet/sea?nimi=002563"/>
    <hyperlink ref="E115" r:id="rId6" display="https://tammi.servinet.fi/sailab/disp/26_/fi/tekstihaku/tab/fet/sea?nimi=002563"/>
    <hyperlink ref="E119" r:id="rId7" display="https://tammi.servinet.fi/sailab/disp/26_/fi/tekstihaku/tab/fet/sea?nimi=002563"/>
  </hyperlinks>
  <pageMargins left="0.7" right="0.7" top="0.75" bottom="0.75" header="0.3" footer="0.3"/>
  <pageSetup paperSize="9" orientation="portrait" verticalDpi="0"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B117"/>
  <sheetViews>
    <sheetView zoomScale="90" zoomScaleNormal="90" workbookViewId="0">
      <pane xSplit="5" ySplit="1" topLeftCell="Z2" activePane="bottomRight" state="frozen"/>
      <selection pane="topRight" activeCell="F1" sqref="F1"/>
      <selection pane="bottomLeft" activeCell="A2" sqref="A2"/>
      <selection pane="bottomRight" activeCell="AC14" sqref="AC14"/>
    </sheetView>
  </sheetViews>
  <sheetFormatPr defaultRowHeight="15" x14ac:dyDescent="0.25"/>
  <cols>
    <col min="1" max="1" width="7.5703125" customWidth="1"/>
    <col min="2" max="2" width="30.85546875" customWidth="1"/>
    <col min="3" max="3" width="13.140625" customWidth="1"/>
    <col min="4" max="4" width="7.42578125" customWidth="1"/>
    <col min="5" max="5" width="10" bestFit="1" customWidth="1"/>
    <col min="6" max="6" width="6.5703125" customWidth="1"/>
    <col min="7" max="7" width="67.140625" customWidth="1"/>
    <col min="8" max="8" width="16" customWidth="1"/>
    <col min="9" max="9" width="12.42578125" customWidth="1"/>
    <col min="10" max="10" width="12" customWidth="1"/>
    <col min="11" max="11" width="12.7109375" customWidth="1"/>
    <col min="12" max="12" width="13.28515625" customWidth="1"/>
    <col min="13" max="13" width="7.7109375" customWidth="1"/>
    <col min="14" max="14" width="19.28515625" customWidth="1"/>
    <col min="15" max="15" width="20" customWidth="1"/>
    <col min="16" max="16" width="15" customWidth="1"/>
    <col min="17" max="17" width="20" customWidth="1"/>
    <col min="18" max="18" width="12.85546875" customWidth="1"/>
    <col min="19" max="19" width="13.7109375" customWidth="1"/>
    <col min="20" max="20" width="13.42578125" customWidth="1"/>
    <col min="21" max="25" width="14.140625" customWidth="1"/>
    <col min="26" max="26" width="17.7109375" bestFit="1" customWidth="1"/>
    <col min="27" max="27" width="13.42578125" customWidth="1"/>
    <col min="28" max="28" width="8.85546875" customWidth="1"/>
    <col min="29" max="29" width="8.140625" customWidth="1"/>
    <col min="30" max="30" width="22.140625" customWidth="1"/>
    <col min="31" max="31" width="27" customWidth="1"/>
    <col min="32" max="32" width="19.5703125" customWidth="1"/>
    <col min="33" max="33" width="6.42578125" customWidth="1"/>
    <col min="34" max="34" width="7" customWidth="1"/>
    <col min="35" max="35" width="10.28515625" customWidth="1"/>
    <col min="36" max="36" width="7.7109375" customWidth="1"/>
    <col min="37" max="37" width="12.28515625" customWidth="1"/>
    <col min="38" max="38" width="12.7109375" customWidth="1"/>
    <col min="39" max="39" width="15.5703125" bestFit="1" customWidth="1"/>
    <col min="41" max="184" width="9.140625" style="28"/>
  </cols>
  <sheetData>
    <row r="1" spans="1:184" s="13" customFormat="1" ht="75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9" t="s">
        <v>18</v>
      </c>
      <c r="T1" s="10" t="s">
        <v>19</v>
      </c>
      <c r="U1" s="10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11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1488</v>
      </c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  <c r="BH1" s="309"/>
      <c r="BI1" s="309"/>
      <c r="BJ1" s="309"/>
      <c r="BK1" s="309"/>
      <c r="BL1" s="309"/>
      <c r="BM1" s="309"/>
      <c r="BN1" s="309"/>
      <c r="BO1" s="309"/>
      <c r="BP1" s="309"/>
      <c r="BQ1" s="309"/>
      <c r="BR1" s="309"/>
      <c r="BS1" s="309"/>
      <c r="BT1" s="309"/>
      <c r="BU1" s="309"/>
      <c r="BV1" s="309"/>
      <c r="BW1" s="309"/>
      <c r="BX1" s="309"/>
      <c r="BY1" s="309"/>
      <c r="BZ1" s="309"/>
      <c r="CA1" s="309"/>
      <c r="CB1" s="309"/>
      <c r="CC1" s="309"/>
      <c r="CD1" s="309"/>
      <c r="CE1" s="309"/>
      <c r="CF1" s="309"/>
      <c r="CG1" s="309"/>
      <c r="CH1" s="309"/>
      <c r="CI1" s="309"/>
      <c r="CJ1" s="309"/>
      <c r="CK1" s="309"/>
      <c r="CL1" s="309"/>
      <c r="CM1" s="309"/>
      <c r="CN1" s="309"/>
      <c r="CO1" s="309"/>
      <c r="CP1" s="309"/>
      <c r="CQ1" s="309"/>
      <c r="CR1" s="309"/>
      <c r="CS1" s="309"/>
      <c r="CT1" s="309"/>
      <c r="CU1" s="309"/>
      <c r="CV1" s="309"/>
      <c r="CW1" s="309"/>
      <c r="CX1" s="309"/>
      <c r="CY1" s="309"/>
      <c r="CZ1" s="309"/>
      <c r="DA1" s="309"/>
      <c r="DB1" s="309"/>
      <c r="DC1" s="309"/>
      <c r="DD1" s="309"/>
      <c r="DE1" s="309"/>
      <c r="DF1" s="309"/>
      <c r="DG1" s="309"/>
      <c r="DH1" s="309"/>
      <c r="DI1" s="309"/>
      <c r="DJ1" s="309"/>
      <c r="DK1" s="309"/>
      <c r="DL1" s="309"/>
      <c r="DM1" s="309"/>
      <c r="DN1" s="309"/>
      <c r="DO1" s="309"/>
      <c r="DP1" s="309"/>
      <c r="DQ1" s="309"/>
      <c r="DR1" s="309"/>
      <c r="DS1" s="309"/>
      <c r="DT1" s="309"/>
      <c r="DU1" s="309"/>
      <c r="DV1" s="309"/>
      <c r="DW1" s="309"/>
      <c r="DX1" s="309"/>
      <c r="DY1" s="309"/>
      <c r="DZ1" s="309"/>
      <c r="EA1" s="309"/>
      <c r="EB1" s="309"/>
      <c r="EC1" s="309"/>
      <c r="ED1" s="309"/>
      <c r="EE1" s="309"/>
      <c r="EF1" s="309"/>
      <c r="EG1" s="309"/>
      <c r="EH1" s="309"/>
      <c r="EI1" s="309"/>
      <c r="EJ1" s="309"/>
      <c r="EK1" s="309"/>
      <c r="EL1" s="309"/>
      <c r="EM1" s="309"/>
      <c r="EN1" s="309"/>
      <c r="EO1" s="309"/>
      <c r="EP1" s="309"/>
      <c r="EQ1" s="309"/>
      <c r="ER1" s="309"/>
      <c r="ES1" s="309"/>
      <c r="ET1" s="309"/>
      <c r="EU1" s="309"/>
      <c r="EV1" s="309"/>
      <c r="EW1" s="309"/>
      <c r="EX1" s="309"/>
      <c r="EY1" s="309"/>
      <c r="EZ1" s="309"/>
      <c r="FA1" s="309"/>
      <c r="FB1" s="309"/>
      <c r="FC1" s="309"/>
      <c r="FD1" s="309"/>
      <c r="FE1" s="309"/>
      <c r="FF1" s="309"/>
      <c r="FG1" s="309"/>
      <c r="FH1" s="309"/>
      <c r="FI1" s="309"/>
      <c r="FJ1" s="309"/>
      <c r="FK1" s="309"/>
      <c r="FL1" s="309"/>
      <c r="FM1" s="309"/>
      <c r="FN1" s="309"/>
      <c r="FO1" s="309"/>
      <c r="FP1" s="309"/>
      <c r="FQ1" s="309"/>
      <c r="FR1" s="309"/>
      <c r="FS1" s="309"/>
      <c r="FT1" s="309"/>
      <c r="FU1" s="309"/>
      <c r="FV1" s="309"/>
      <c r="FW1" s="309"/>
      <c r="FX1" s="309"/>
      <c r="FY1" s="309"/>
      <c r="FZ1" s="309"/>
      <c r="GA1" s="309"/>
      <c r="GB1" s="309"/>
    </row>
    <row r="2" spans="1:184" ht="15.75" thickBot="1" x14ac:dyDescent="0.3">
      <c r="A2" s="14" t="s">
        <v>53</v>
      </c>
      <c r="B2" s="14" t="s">
        <v>53</v>
      </c>
      <c r="D2" s="14" t="s">
        <v>39</v>
      </c>
      <c r="E2" s="159" t="s">
        <v>1464</v>
      </c>
      <c r="G2" s="16"/>
      <c r="H2" t="s">
        <v>438</v>
      </c>
      <c r="Z2" t="s">
        <v>1459</v>
      </c>
      <c r="AD2" s="17"/>
      <c r="AF2" s="17"/>
      <c r="AO2" t="s">
        <v>1462</v>
      </c>
    </row>
    <row r="3" spans="1:184" s="164" customFormat="1" x14ac:dyDescent="0.25">
      <c r="A3" s="189" t="s">
        <v>53</v>
      </c>
      <c r="B3" s="164" t="s">
        <v>436</v>
      </c>
      <c r="C3" s="164">
        <f>SUM(I3,K3,M3,O3,Q3,S3,U3,W3,Y3)</f>
        <v>23130</v>
      </c>
      <c r="D3" s="164" t="s">
        <v>78</v>
      </c>
      <c r="E3" s="164" t="s">
        <v>437</v>
      </c>
      <c r="G3" s="190"/>
      <c r="H3" s="164" t="s">
        <v>438</v>
      </c>
      <c r="I3" s="164">
        <v>15130</v>
      </c>
      <c r="P3" s="164">
        <v>92083</v>
      </c>
      <c r="Q3" s="164">
        <v>150</v>
      </c>
      <c r="S3" s="164">
        <v>300</v>
      </c>
      <c r="U3" s="164">
        <v>7500</v>
      </c>
      <c r="Y3" s="164">
        <v>50</v>
      </c>
      <c r="Z3" s="164" t="s">
        <v>360</v>
      </c>
      <c r="AA3" s="164">
        <v>1</v>
      </c>
      <c r="AB3" s="164">
        <v>1</v>
      </c>
      <c r="AD3" s="164" t="s">
        <v>439</v>
      </c>
      <c r="AE3" s="164" t="s">
        <v>440</v>
      </c>
      <c r="AN3" s="4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</row>
    <row r="4" spans="1:184" s="164" customFormat="1" x14ac:dyDescent="0.25">
      <c r="A4" s="217" t="s">
        <v>53</v>
      </c>
      <c r="B4" s="164" t="s">
        <v>436</v>
      </c>
      <c r="C4" s="164">
        <f>SUM(I4,K4,M4,O4,Q4,S4,U4,W4,Y4)</f>
        <v>23130</v>
      </c>
      <c r="D4" s="164" t="s">
        <v>78</v>
      </c>
      <c r="E4" s="164" t="s">
        <v>437</v>
      </c>
      <c r="G4" s="190"/>
      <c r="H4" s="164" t="s">
        <v>438</v>
      </c>
      <c r="I4" s="164">
        <v>15130</v>
      </c>
      <c r="P4" s="164">
        <v>92083</v>
      </c>
      <c r="Q4" s="164">
        <v>150</v>
      </c>
      <c r="S4" s="164">
        <v>300</v>
      </c>
      <c r="U4" s="164">
        <v>7500</v>
      </c>
      <c r="Y4" s="164">
        <v>50</v>
      </c>
      <c r="Z4" s="164" t="s">
        <v>601</v>
      </c>
      <c r="AB4" s="164">
        <v>600</v>
      </c>
      <c r="AD4" s="164">
        <v>9360</v>
      </c>
      <c r="AE4" s="164" t="s">
        <v>608</v>
      </c>
      <c r="AF4" s="164">
        <v>9360</v>
      </c>
      <c r="AG4" s="164">
        <v>1</v>
      </c>
      <c r="AH4" s="164" t="s">
        <v>603</v>
      </c>
      <c r="AI4" s="164">
        <v>0.12</v>
      </c>
      <c r="AJ4" s="164">
        <v>5</v>
      </c>
      <c r="AM4" s="112">
        <f>(0.12/AI4)*100</f>
        <v>100</v>
      </c>
      <c r="AN4" s="393" t="s">
        <v>1473</v>
      </c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</row>
    <row r="5" spans="1:184" s="164" customFormat="1" x14ac:dyDescent="0.25">
      <c r="A5" s="189" t="s">
        <v>53</v>
      </c>
      <c r="B5" s="164" t="s">
        <v>436</v>
      </c>
      <c r="C5" s="164">
        <f>SUM(I5,K5,M5,O5,Q5,S5,U5,W5,Y5)</f>
        <v>23130</v>
      </c>
      <c r="D5" s="164" t="s">
        <v>78</v>
      </c>
      <c r="E5" s="164" t="s">
        <v>437</v>
      </c>
      <c r="G5" s="190"/>
      <c r="H5" s="164" t="s">
        <v>438</v>
      </c>
      <c r="I5" s="164">
        <v>15130</v>
      </c>
      <c r="P5" s="164">
        <v>92083</v>
      </c>
      <c r="Q5" s="164">
        <v>150</v>
      </c>
      <c r="S5" s="164">
        <v>300</v>
      </c>
      <c r="U5" s="164">
        <v>7500</v>
      </c>
      <c r="Y5" s="164">
        <v>50</v>
      </c>
      <c r="Z5" s="164" t="s">
        <v>692</v>
      </c>
      <c r="AA5" s="164">
        <v>1</v>
      </c>
      <c r="AB5" s="164">
        <v>1</v>
      </c>
      <c r="AC5" s="164">
        <v>1</v>
      </c>
      <c r="AD5" s="218">
        <v>6091620050</v>
      </c>
      <c r="AE5" s="164" t="s">
        <v>697</v>
      </c>
      <c r="AF5" s="219">
        <v>6091620050</v>
      </c>
      <c r="AH5" s="164" t="s">
        <v>698</v>
      </c>
      <c r="AI5" s="220"/>
      <c r="AJ5" s="164">
        <v>3</v>
      </c>
      <c r="AN5" s="429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</row>
    <row r="6" spans="1:184" s="164" customFormat="1" x14ac:dyDescent="0.25">
      <c r="A6" s="189" t="s">
        <v>53</v>
      </c>
      <c r="B6" s="164" t="s">
        <v>436</v>
      </c>
      <c r="C6" s="164">
        <f>SUM(I6,K6,M6,O6,Q6,S6,U6,W6,Y6)</f>
        <v>23130</v>
      </c>
      <c r="D6" s="164" t="s">
        <v>78</v>
      </c>
      <c r="E6" s="164" t="s">
        <v>437</v>
      </c>
      <c r="G6" s="190"/>
      <c r="H6" s="164" t="s">
        <v>438</v>
      </c>
      <c r="I6" s="164">
        <v>15130</v>
      </c>
      <c r="P6" s="164">
        <v>92083</v>
      </c>
      <c r="Q6" s="164">
        <v>150</v>
      </c>
      <c r="S6" s="164">
        <v>300</v>
      </c>
      <c r="U6" s="164">
        <v>7500</v>
      </c>
      <c r="Y6" s="164">
        <v>50</v>
      </c>
      <c r="Z6" s="164" t="s">
        <v>726</v>
      </c>
      <c r="AA6" s="164">
        <v>50</v>
      </c>
      <c r="AB6" s="164">
        <v>50</v>
      </c>
      <c r="AD6" s="218">
        <v>1203239</v>
      </c>
      <c r="AE6" s="164" t="s">
        <v>770</v>
      </c>
      <c r="AF6" s="218">
        <v>1400005080</v>
      </c>
      <c r="AG6" s="164">
        <v>1</v>
      </c>
      <c r="AH6" s="164" t="s">
        <v>768</v>
      </c>
      <c r="AI6" s="164">
        <v>0.13</v>
      </c>
      <c r="AJ6" s="164">
        <v>5</v>
      </c>
      <c r="AM6" s="424">
        <f>(0.12/AI6)*100</f>
        <v>92.307692307692307</v>
      </c>
      <c r="AN6" s="429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</row>
    <row r="7" spans="1:184" s="164" customFormat="1" x14ac:dyDescent="0.25">
      <c r="A7" s="186" t="s">
        <v>53</v>
      </c>
      <c r="B7" s="165" t="s">
        <v>436</v>
      </c>
      <c r="C7" s="165">
        <f>SUM(I7,K7,M7,O7,Q7,S7,U7,W7,Y7)</f>
        <v>23130</v>
      </c>
      <c r="D7" s="165" t="s">
        <v>78</v>
      </c>
      <c r="E7" s="165" t="s">
        <v>437</v>
      </c>
      <c r="F7" s="165"/>
      <c r="G7" s="165"/>
      <c r="H7" s="165" t="s">
        <v>438</v>
      </c>
      <c r="I7" s="165">
        <v>15130</v>
      </c>
      <c r="J7" s="165"/>
      <c r="K7" s="165"/>
      <c r="L7" s="165"/>
      <c r="M7" s="165"/>
      <c r="N7" s="165"/>
      <c r="O7" s="165"/>
      <c r="P7" s="165">
        <v>92083</v>
      </c>
      <c r="Q7" s="165">
        <v>150</v>
      </c>
      <c r="R7" s="165"/>
      <c r="S7" s="165">
        <v>300</v>
      </c>
      <c r="T7" s="165"/>
      <c r="U7" s="165">
        <v>7500</v>
      </c>
      <c r="V7" s="165"/>
      <c r="W7" s="165"/>
      <c r="X7" s="165"/>
      <c r="Y7" s="165">
        <v>50</v>
      </c>
      <c r="Z7" s="165" t="s">
        <v>882</v>
      </c>
      <c r="AA7" s="165">
        <v>100</v>
      </c>
      <c r="AB7" s="165">
        <v>100</v>
      </c>
      <c r="AC7" s="165"/>
      <c r="AD7" s="165" t="s">
        <v>1026</v>
      </c>
      <c r="AE7" s="165" t="s">
        <v>1027</v>
      </c>
      <c r="AF7" s="165">
        <v>9360</v>
      </c>
      <c r="AG7" s="165">
        <v>1</v>
      </c>
      <c r="AH7" s="165" t="s">
        <v>603</v>
      </c>
      <c r="AI7" s="187">
        <v>0.17100000000000001</v>
      </c>
      <c r="AJ7" s="165">
        <v>5</v>
      </c>
      <c r="AK7" s="165"/>
      <c r="AL7" s="165"/>
      <c r="AM7" s="424">
        <f>(0.12/AI7)*100</f>
        <v>70.175438596491219</v>
      </c>
      <c r="AN7" s="429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</row>
    <row r="8" spans="1:184" s="164" customFormat="1" x14ac:dyDescent="0.25">
      <c r="A8" s="186" t="s">
        <v>53</v>
      </c>
      <c r="B8" s="165" t="s">
        <v>436</v>
      </c>
      <c r="C8" s="165">
        <v>23130</v>
      </c>
      <c r="D8" s="165" t="s">
        <v>78</v>
      </c>
      <c r="E8" s="165" t="s">
        <v>437</v>
      </c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 t="s">
        <v>882</v>
      </c>
      <c r="AA8" s="165">
        <v>1</v>
      </c>
      <c r="AB8" s="165">
        <v>1</v>
      </c>
      <c r="AC8" s="165"/>
      <c r="AD8" s="165" t="s">
        <v>1028</v>
      </c>
      <c r="AE8" s="165" t="s">
        <v>1029</v>
      </c>
      <c r="AF8" s="165">
        <v>1180</v>
      </c>
      <c r="AG8" s="165">
        <v>1</v>
      </c>
      <c r="AH8" s="165" t="s">
        <v>885</v>
      </c>
      <c r="AI8" s="187">
        <v>29.8</v>
      </c>
      <c r="AJ8" s="165">
        <v>5</v>
      </c>
      <c r="AK8" s="165"/>
      <c r="AL8" s="165"/>
      <c r="AM8" s="424">
        <f>(0.12/AO8)*100</f>
        <v>20.134228187919465</v>
      </c>
      <c r="AN8" s="429"/>
      <c r="AO8" s="164">
        <f>29.8/50</f>
        <v>0.59599999999999997</v>
      </c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</row>
    <row r="9" spans="1:184" s="164" customFormat="1" x14ac:dyDescent="0.25">
      <c r="A9" s="186" t="s">
        <v>53</v>
      </c>
      <c r="B9" s="165" t="s">
        <v>436</v>
      </c>
      <c r="C9" s="165">
        <v>23130</v>
      </c>
      <c r="D9" s="165" t="s">
        <v>78</v>
      </c>
      <c r="E9" s="165" t="s">
        <v>437</v>
      </c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 t="s">
        <v>882</v>
      </c>
      <c r="AA9" s="165">
        <v>10</v>
      </c>
      <c r="AB9" s="165">
        <v>10</v>
      </c>
      <c r="AC9" s="165"/>
      <c r="AD9" s="165" t="s">
        <v>1030</v>
      </c>
      <c r="AE9" s="165" t="s">
        <v>1031</v>
      </c>
      <c r="AF9" s="165">
        <v>2901</v>
      </c>
      <c r="AG9" s="165">
        <v>0</v>
      </c>
      <c r="AH9" s="165" t="s">
        <v>888</v>
      </c>
      <c r="AI9" s="187">
        <v>6.25</v>
      </c>
      <c r="AJ9" s="165">
        <v>5</v>
      </c>
      <c r="AK9" s="165"/>
      <c r="AL9" s="165"/>
      <c r="AM9" s="424">
        <f>(0.12/AO9)*100</f>
        <v>46.153846153846153</v>
      </c>
      <c r="AN9" s="429"/>
      <c r="AO9" s="164">
        <v>0.26</v>
      </c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</row>
    <row r="10" spans="1:184" s="164" customFormat="1" x14ac:dyDescent="0.25">
      <c r="A10" s="189" t="s">
        <v>53</v>
      </c>
      <c r="B10" s="164" t="s">
        <v>436</v>
      </c>
      <c r="C10" s="164">
        <f>SUM(I10,K10,M10,O10,Q10,S10,U10,W10,Y10)</f>
        <v>23130</v>
      </c>
      <c r="D10" s="164" t="s">
        <v>78</v>
      </c>
      <c r="E10" s="164" t="s">
        <v>437</v>
      </c>
      <c r="G10" s="190"/>
      <c r="H10" s="164" t="s">
        <v>438</v>
      </c>
      <c r="I10" s="164">
        <v>15130</v>
      </c>
      <c r="P10" s="164">
        <v>92083</v>
      </c>
      <c r="Q10" s="164">
        <v>150</v>
      </c>
      <c r="S10" s="164">
        <v>300</v>
      </c>
      <c r="U10" s="164">
        <v>7500</v>
      </c>
      <c r="Y10" s="164">
        <v>50</v>
      </c>
      <c r="Z10" s="164" t="s">
        <v>1283</v>
      </c>
      <c r="AA10" s="164">
        <v>1</v>
      </c>
      <c r="AB10" s="164">
        <v>1</v>
      </c>
      <c r="AD10" s="221">
        <v>4000150300</v>
      </c>
      <c r="AE10" s="222" t="s">
        <v>1307</v>
      </c>
      <c r="AF10" s="223">
        <v>4000150300</v>
      </c>
      <c r="AG10" s="222">
        <v>1</v>
      </c>
      <c r="AH10" s="222" t="s">
        <v>626</v>
      </c>
      <c r="AI10" s="164">
        <v>0.31</v>
      </c>
      <c r="AJ10" s="222">
        <v>3</v>
      </c>
      <c r="AK10" s="224" t="s">
        <v>1305</v>
      </c>
      <c r="AM10" s="424">
        <f>(0.12/AI10)*100</f>
        <v>38.70967741935484</v>
      </c>
      <c r="AN10" s="429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</row>
    <row r="11" spans="1:184" s="40" customFormat="1" x14ac:dyDescent="0.25">
      <c r="A11" s="208" t="s">
        <v>53</v>
      </c>
      <c r="B11" s="40" t="s">
        <v>604</v>
      </c>
      <c r="C11" s="40">
        <f>SUM(I11,K11,M11,O11,Q11,S11,U11,W11,Y11)</f>
        <v>10360</v>
      </c>
      <c r="D11" s="40" t="s">
        <v>78</v>
      </c>
      <c r="E11" s="40" t="s">
        <v>605</v>
      </c>
      <c r="G11" s="41"/>
      <c r="H11" s="40" t="s">
        <v>438</v>
      </c>
      <c r="I11" s="40">
        <v>4500</v>
      </c>
      <c r="K11" s="40">
        <v>50</v>
      </c>
      <c r="N11" s="40" t="s">
        <v>606</v>
      </c>
      <c r="O11" s="40">
        <v>5810</v>
      </c>
      <c r="Z11" s="40" t="s">
        <v>601</v>
      </c>
      <c r="AB11" s="40">
        <v>250</v>
      </c>
      <c r="AD11" s="40">
        <v>9376</v>
      </c>
      <c r="AE11" s="40" t="s">
        <v>607</v>
      </c>
      <c r="AF11" s="40">
        <v>9376</v>
      </c>
      <c r="AG11" s="40">
        <v>1</v>
      </c>
      <c r="AH11" s="40" t="s">
        <v>603</v>
      </c>
      <c r="AI11" s="40">
        <v>0.26</v>
      </c>
      <c r="AJ11" s="40">
        <v>5</v>
      </c>
      <c r="AM11" s="425">
        <f>(0.139/AI11)*100</f>
        <v>53.46153846153846</v>
      </c>
      <c r="AN11" s="430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</row>
    <row r="12" spans="1:184" s="40" customFormat="1" x14ac:dyDescent="0.25">
      <c r="A12" s="39" t="s">
        <v>53</v>
      </c>
      <c r="B12" s="40" t="s">
        <v>604</v>
      </c>
      <c r="C12" s="40">
        <f>SUM(I12,K12,M12,O12,Q12,S12,U12,W12,Y12)</f>
        <v>10360</v>
      </c>
      <c r="D12" s="40" t="s">
        <v>78</v>
      </c>
      <c r="E12" s="40" t="s">
        <v>605</v>
      </c>
      <c r="G12" s="41"/>
      <c r="H12" s="40" t="s">
        <v>438</v>
      </c>
      <c r="I12" s="40">
        <v>4500</v>
      </c>
      <c r="K12" s="40">
        <v>50</v>
      </c>
      <c r="N12" s="40" t="s">
        <v>606</v>
      </c>
      <c r="O12" s="40">
        <v>5810</v>
      </c>
      <c r="Z12" s="40" t="s">
        <v>692</v>
      </c>
      <c r="AA12" s="40">
        <v>1</v>
      </c>
      <c r="AB12" s="40">
        <v>1</v>
      </c>
      <c r="AC12" s="40">
        <v>1</v>
      </c>
      <c r="AD12" s="46" t="s">
        <v>695</v>
      </c>
      <c r="AE12" s="40" t="s">
        <v>696</v>
      </c>
      <c r="AF12" s="43" t="s">
        <v>695</v>
      </c>
      <c r="AH12" s="40" t="s">
        <v>689</v>
      </c>
      <c r="AI12" s="205">
        <v>8.3000000000000007</v>
      </c>
      <c r="AJ12" s="40">
        <v>3</v>
      </c>
      <c r="AM12" s="425">
        <f>(0.139/AO12)*100</f>
        <v>50.240963855421697</v>
      </c>
      <c r="AN12" s="430"/>
      <c r="AO12" s="40">
        <f>8.3/30</f>
        <v>0.27666666666666667</v>
      </c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</row>
    <row r="13" spans="1:184" s="40" customFormat="1" x14ac:dyDescent="0.25">
      <c r="A13" s="39" t="s">
        <v>53</v>
      </c>
      <c r="B13" s="40" t="s">
        <v>604</v>
      </c>
      <c r="C13" s="40">
        <f>SUM(I13,K13,M13,O13,Q13,S13,U13,W13,Y13)</f>
        <v>10360</v>
      </c>
      <c r="D13" s="40" t="s">
        <v>78</v>
      </c>
      <c r="E13" s="40" t="s">
        <v>605</v>
      </c>
      <c r="G13" s="41"/>
      <c r="H13" s="40" t="s">
        <v>438</v>
      </c>
      <c r="I13" s="40">
        <v>4500</v>
      </c>
      <c r="K13" s="40">
        <v>50</v>
      </c>
      <c r="N13" s="40" t="s">
        <v>606</v>
      </c>
      <c r="O13" s="40">
        <v>5810</v>
      </c>
      <c r="Z13" s="40" t="s">
        <v>726</v>
      </c>
      <c r="AA13" s="40">
        <v>30</v>
      </c>
      <c r="AB13" s="40">
        <v>30</v>
      </c>
      <c r="AD13" s="46">
        <v>1202125</v>
      </c>
      <c r="AE13" s="40" t="s">
        <v>769</v>
      </c>
      <c r="AF13" s="46">
        <v>1430007010</v>
      </c>
      <c r="AG13" s="40">
        <v>1</v>
      </c>
      <c r="AH13" s="40" t="s">
        <v>768</v>
      </c>
      <c r="AI13" s="40">
        <v>0.2</v>
      </c>
      <c r="AJ13" s="40">
        <v>5</v>
      </c>
      <c r="AM13" s="425">
        <f>(0.139/AI13)*100</f>
        <v>69.5</v>
      </c>
      <c r="AN13" s="430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</row>
    <row r="14" spans="1:184" s="40" customFormat="1" x14ac:dyDescent="0.25">
      <c r="A14" s="184" t="s">
        <v>53</v>
      </c>
      <c r="B14" s="48" t="s">
        <v>604</v>
      </c>
      <c r="C14" s="48">
        <f>SUM(I14,K14,M14,O14,Q14,S14,U14,W14,Y14)</f>
        <v>10360</v>
      </c>
      <c r="D14" s="48" t="s">
        <v>78</v>
      </c>
      <c r="E14" s="48" t="s">
        <v>605</v>
      </c>
      <c r="F14" s="48"/>
      <c r="G14" s="48"/>
      <c r="H14" s="48" t="s">
        <v>438</v>
      </c>
      <c r="I14" s="48">
        <v>4500</v>
      </c>
      <c r="J14" s="48"/>
      <c r="K14" s="48">
        <v>50</v>
      </c>
      <c r="L14" s="48"/>
      <c r="M14" s="48"/>
      <c r="N14" s="48" t="s">
        <v>606</v>
      </c>
      <c r="O14" s="48">
        <v>5810</v>
      </c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 t="s">
        <v>882</v>
      </c>
      <c r="AA14" s="48">
        <v>75</v>
      </c>
      <c r="AB14" s="48">
        <v>75</v>
      </c>
      <c r="AC14" s="48"/>
      <c r="AD14" s="48" t="s">
        <v>1022</v>
      </c>
      <c r="AE14" s="48" t="s">
        <v>1023</v>
      </c>
      <c r="AF14" s="48">
        <v>9347</v>
      </c>
      <c r="AG14" s="48">
        <v>1</v>
      </c>
      <c r="AH14" s="48" t="s">
        <v>603</v>
      </c>
      <c r="AI14" s="182">
        <v>0.38</v>
      </c>
      <c r="AJ14" s="48">
        <v>5</v>
      </c>
      <c r="AK14" s="48"/>
      <c r="AL14" s="48"/>
      <c r="AM14" s="425">
        <f>(0.2/AI14)*100</f>
        <v>52.631578947368418</v>
      </c>
      <c r="AN14" s="430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</row>
    <row r="15" spans="1:184" s="40" customFormat="1" x14ac:dyDescent="0.25">
      <c r="A15" s="184" t="s">
        <v>53</v>
      </c>
      <c r="B15" s="48" t="s">
        <v>604</v>
      </c>
      <c r="C15" s="48">
        <v>10360</v>
      </c>
      <c r="D15" s="48" t="s">
        <v>78</v>
      </c>
      <c r="E15" s="48" t="s">
        <v>605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 t="s">
        <v>882</v>
      </c>
      <c r="AA15" s="48">
        <v>1</v>
      </c>
      <c r="AB15" s="48">
        <v>1</v>
      </c>
      <c r="AC15" s="48"/>
      <c r="AD15" s="48" t="s">
        <v>1024</v>
      </c>
      <c r="AE15" s="48" t="s">
        <v>1025</v>
      </c>
      <c r="AF15" s="48">
        <v>1170</v>
      </c>
      <c r="AG15" s="48">
        <v>1</v>
      </c>
      <c r="AH15" s="48" t="s">
        <v>885</v>
      </c>
      <c r="AI15" s="182">
        <v>6.95</v>
      </c>
      <c r="AJ15" s="48">
        <v>5</v>
      </c>
      <c r="AK15" s="48"/>
      <c r="AL15" s="48"/>
      <c r="AM15" s="427">
        <f>(0.139/AO15)*100</f>
        <v>100</v>
      </c>
      <c r="AN15" s="393" t="s">
        <v>1473</v>
      </c>
      <c r="AO15" s="40">
        <f>6.95/50</f>
        <v>0.13900000000000001</v>
      </c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</row>
    <row r="16" spans="1:184" s="40" customFormat="1" x14ac:dyDescent="0.25">
      <c r="A16" s="39" t="s">
        <v>53</v>
      </c>
      <c r="B16" s="40" t="s">
        <v>604</v>
      </c>
      <c r="C16" s="40">
        <f>SUM(I16,K16,M16,O16,Q16,S16,U16,W16,Y16)</f>
        <v>10360</v>
      </c>
      <c r="D16" s="40" t="s">
        <v>78</v>
      </c>
      <c r="E16" s="40" t="s">
        <v>605</v>
      </c>
      <c r="G16" s="41"/>
      <c r="H16" s="40" t="s">
        <v>438</v>
      </c>
      <c r="I16" s="40">
        <v>4500</v>
      </c>
      <c r="K16" s="40">
        <v>50</v>
      </c>
      <c r="N16" s="40" t="s">
        <v>606</v>
      </c>
      <c r="O16" s="40">
        <v>5810</v>
      </c>
      <c r="Z16" s="40" t="s">
        <v>1283</v>
      </c>
      <c r="AA16" s="40">
        <v>1</v>
      </c>
      <c r="AB16" s="40">
        <v>1</v>
      </c>
      <c r="AD16" s="209">
        <v>4000210300</v>
      </c>
      <c r="AE16" s="210" t="s">
        <v>1306</v>
      </c>
      <c r="AF16" s="211">
        <v>4000210300</v>
      </c>
      <c r="AG16" s="210">
        <v>1</v>
      </c>
      <c r="AH16" s="210" t="s">
        <v>626</v>
      </c>
      <c r="AI16" s="212">
        <v>0.32</v>
      </c>
      <c r="AJ16" s="210">
        <v>3</v>
      </c>
      <c r="AK16" s="213" t="s">
        <v>1305</v>
      </c>
      <c r="AM16" s="40">
        <f>(0.2/AI16)*100</f>
        <v>62.5</v>
      </c>
      <c r="AN16" s="430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</row>
    <row r="17" spans="1:184" s="176" customFormat="1" x14ac:dyDescent="0.25">
      <c r="A17" s="231" t="s">
        <v>53</v>
      </c>
      <c r="B17" s="176" t="s">
        <v>599</v>
      </c>
      <c r="C17" s="176">
        <f>SUM(I17,K17,M17,O17,Q17,S17,U17,W17,Y17)</f>
        <v>21730</v>
      </c>
      <c r="D17" s="176" t="s">
        <v>78</v>
      </c>
      <c r="E17" s="176" t="s">
        <v>600</v>
      </c>
      <c r="G17" s="177"/>
      <c r="H17" s="176" t="s">
        <v>438</v>
      </c>
      <c r="I17" s="176">
        <v>1000</v>
      </c>
      <c r="J17" s="232" t="s">
        <v>600</v>
      </c>
      <c r="K17" s="176">
        <v>13480</v>
      </c>
      <c r="L17" s="178">
        <v>303216</v>
      </c>
      <c r="M17" s="176">
        <v>4600</v>
      </c>
      <c r="P17" s="176">
        <v>91896</v>
      </c>
      <c r="Q17" s="176">
        <v>1700</v>
      </c>
      <c r="S17" s="176">
        <v>50</v>
      </c>
      <c r="U17" s="176">
        <v>600</v>
      </c>
      <c r="V17" s="176" t="s">
        <v>600</v>
      </c>
      <c r="W17" s="176">
        <v>300</v>
      </c>
      <c r="Z17" s="176" t="s">
        <v>601</v>
      </c>
      <c r="AB17" s="176">
        <v>700</v>
      </c>
      <c r="AD17" s="176">
        <v>9343</v>
      </c>
      <c r="AE17" s="176" t="s">
        <v>602</v>
      </c>
      <c r="AF17" s="176">
        <v>9343</v>
      </c>
      <c r="AG17" s="176">
        <v>1</v>
      </c>
      <c r="AH17" s="176" t="s">
        <v>603</v>
      </c>
      <c r="AI17" s="176">
        <v>0.12</v>
      </c>
      <c r="AJ17" s="176">
        <v>5</v>
      </c>
      <c r="AM17" s="112">
        <f>(0.12/AI17)*100</f>
        <v>100</v>
      </c>
      <c r="AN17" s="393" t="s">
        <v>1473</v>
      </c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</row>
    <row r="18" spans="1:184" s="176" customFormat="1" x14ac:dyDescent="0.25">
      <c r="A18" s="233" t="s">
        <v>53</v>
      </c>
      <c r="B18" s="176" t="s">
        <v>599</v>
      </c>
      <c r="C18" s="176">
        <f>SUM(I18,K18,M18,O18,Q18,S18,U18,W18,Y18)</f>
        <v>21730</v>
      </c>
      <c r="D18" s="176" t="s">
        <v>78</v>
      </c>
      <c r="E18" s="176" t="s">
        <v>600</v>
      </c>
      <c r="G18" s="177"/>
      <c r="H18" s="176" t="s">
        <v>438</v>
      </c>
      <c r="I18" s="176">
        <v>1000</v>
      </c>
      <c r="J18" s="234" t="s">
        <v>600</v>
      </c>
      <c r="K18" s="176">
        <v>13480</v>
      </c>
      <c r="L18" s="178">
        <v>303216</v>
      </c>
      <c r="M18" s="176">
        <v>4600</v>
      </c>
      <c r="P18" s="176">
        <v>91896</v>
      </c>
      <c r="Q18" s="176">
        <v>1700</v>
      </c>
      <c r="S18" s="176">
        <v>50</v>
      </c>
      <c r="U18" s="176">
        <v>600</v>
      </c>
      <c r="V18" s="176" t="s">
        <v>600</v>
      </c>
      <c r="W18" s="176">
        <v>300</v>
      </c>
      <c r="Z18" s="176" t="s">
        <v>692</v>
      </c>
      <c r="AA18" s="176">
        <v>1</v>
      </c>
      <c r="AB18" s="176">
        <v>1</v>
      </c>
      <c r="AC18" s="176">
        <v>1</v>
      </c>
      <c r="AD18" s="179" t="s">
        <v>693</v>
      </c>
      <c r="AE18" s="176" t="s">
        <v>694</v>
      </c>
      <c r="AF18" s="178" t="s">
        <v>693</v>
      </c>
      <c r="AH18" s="176" t="s">
        <v>689</v>
      </c>
      <c r="AI18" s="235">
        <v>5.15</v>
      </c>
      <c r="AJ18" s="176">
        <v>3</v>
      </c>
      <c r="AM18" s="426">
        <f>(0.12/AO18)*100</f>
        <v>70.588235294117638</v>
      </c>
      <c r="AN18" s="431"/>
      <c r="AO18" s="176">
        <v>0.17</v>
      </c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</row>
    <row r="19" spans="1:184" s="176" customFormat="1" x14ac:dyDescent="0.25">
      <c r="A19" s="233" t="s">
        <v>53</v>
      </c>
      <c r="B19" s="176" t="s">
        <v>599</v>
      </c>
      <c r="C19" s="176">
        <f>SUM(I19,K19,M19,O19,Q19,S19,U19,W19,Y19)</f>
        <v>21730</v>
      </c>
      <c r="D19" s="176" t="s">
        <v>78</v>
      </c>
      <c r="E19" s="176" t="s">
        <v>600</v>
      </c>
      <c r="G19" s="177"/>
      <c r="H19" s="176" t="s">
        <v>438</v>
      </c>
      <c r="I19" s="176">
        <v>1000</v>
      </c>
      <c r="J19" s="234" t="s">
        <v>600</v>
      </c>
      <c r="K19" s="176">
        <v>13480</v>
      </c>
      <c r="L19" s="178">
        <v>303216</v>
      </c>
      <c r="M19" s="176">
        <v>4600</v>
      </c>
      <c r="P19" s="176">
        <v>91896</v>
      </c>
      <c r="Q19" s="176">
        <v>1700</v>
      </c>
      <c r="S19" s="176">
        <v>50</v>
      </c>
      <c r="U19" s="176">
        <v>600</v>
      </c>
      <c r="V19" s="176" t="s">
        <v>600</v>
      </c>
      <c r="W19" s="176">
        <v>300</v>
      </c>
      <c r="Z19" s="176" t="s">
        <v>726</v>
      </c>
      <c r="AA19" s="176">
        <v>50</v>
      </c>
      <c r="AB19" s="176">
        <v>50</v>
      </c>
      <c r="AD19" s="179">
        <v>1202123</v>
      </c>
      <c r="AE19" s="176" t="s">
        <v>767</v>
      </c>
      <c r="AF19" s="179">
        <v>1430003050</v>
      </c>
      <c r="AG19" s="176">
        <v>1</v>
      </c>
      <c r="AH19" s="176" t="s">
        <v>768</v>
      </c>
      <c r="AI19" s="176">
        <v>0.15</v>
      </c>
      <c r="AJ19" s="176">
        <v>5</v>
      </c>
      <c r="AM19" s="426">
        <f>(0.12/AI19)*100</f>
        <v>80</v>
      </c>
      <c r="AN19" s="431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</row>
    <row r="20" spans="1:184" s="176" customFormat="1" x14ac:dyDescent="0.25">
      <c r="A20" s="236" t="s">
        <v>53</v>
      </c>
      <c r="B20" s="174" t="s">
        <v>599</v>
      </c>
      <c r="C20" s="174">
        <f>SUM(I20,K20,M20,O20,Q20,S20,U20,W20,Y20)</f>
        <v>21730</v>
      </c>
      <c r="D20" s="174" t="s">
        <v>78</v>
      </c>
      <c r="E20" s="174" t="s">
        <v>600</v>
      </c>
      <c r="F20" s="174"/>
      <c r="G20" s="174"/>
      <c r="H20" s="174" t="s">
        <v>438</v>
      </c>
      <c r="I20" s="174">
        <v>1000</v>
      </c>
      <c r="J20" s="237" t="s">
        <v>600</v>
      </c>
      <c r="K20" s="174">
        <v>13480</v>
      </c>
      <c r="L20" s="178">
        <v>303216</v>
      </c>
      <c r="M20" s="174">
        <v>4600</v>
      </c>
      <c r="N20" s="174"/>
      <c r="O20" s="174"/>
      <c r="P20" s="174">
        <v>91896</v>
      </c>
      <c r="Q20" s="174">
        <v>1700</v>
      </c>
      <c r="R20" s="174"/>
      <c r="S20" s="174">
        <v>50</v>
      </c>
      <c r="T20" s="174"/>
      <c r="U20" s="174">
        <v>600</v>
      </c>
      <c r="V20" s="174" t="s">
        <v>600</v>
      </c>
      <c r="W20" s="174">
        <v>300</v>
      </c>
      <c r="X20" s="174"/>
      <c r="Y20" s="174"/>
      <c r="Z20" s="174" t="s">
        <v>882</v>
      </c>
      <c r="AA20" s="174">
        <v>30</v>
      </c>
      <c r="AB20" s="174">
        <v>30</v>
      </c>
      <c r="AC20" s="174"/>
      <c r="AD20" s="174" t="s">
        <v>1018</v>
      </c>
      <c r="AE20" s="174" t="s">
        <v>1019</v>
      </c>
      <c r="AF20" s="174">
        <v>9373</v>
      </c>
      <c r="AG20" s="174">
        <v>1</v>
      </c>
      <c r="AH20" s="174" t="s">
        <v>603</v>
      </c>
      <c r="AI20" s="175">
        <v>0.21</v>
      </c>
      <c r="AJ20" s="174">
        <v>5</v>
      </c>
      <c r="AK20" s="174"/>
      <c r="AL20" s="174"/>
      <c r="AM20" s="426">
        <f>(0.12/AI20)*100</f>
        <v>57.142857142857139</v>
      </c>
      <c r="AN20" s="431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</row>
    <row r="21" spans="1:184" s="176" customFormat="1" x14ac:dyDescent="0.25">
      <c r="A21" s="236" t="s">
        <v>53</v>
      </c>
      <c r="B21" s="174" t="s">
        <v>599</v>
      </c>
      <c r="C21" s="174">
        <v>21730</v>
      </c>
      <c r="D21" s="174" t="s">
        <v>78</v>
      </c>
      <c r="E21" s="174" t="s">
        <v>600</v>
      </c>
      <c r="F21" s="174"/>
      <c r="G21" s="174"/>
      <c r="H21" s="174"/>
      <c r="I21" s="174"/>
      <c r="J21" s="237"/>
      <c r="K21" s="174"/>
      <c r="L21" s="178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 t="s">
        <v>882</v>
      </c>
      <c r="AA21" s="174">
        <v>100</v>
      </c>
      <c r="AB21" s="174">
        <v>100</v>
      </c>
      <c r="AC21" s="174"/>
      <c r="AD21" s="174" t="s">
        <v>1020</v>
      </c>
      <c r="AE21" s="174" t="s">
        <v>1021</v>
      </c>
      <c r="AF21" s="174">
        <v>9343</v>
      </c>
      <c r="AG21" s="174">
        <v>1</v>
      </c>
      <c r="AH21" s="174" t="s">
        <v>603</v>
      </c>
      <c r="AI21" s="175">
        <v>0.14499999999999999</v>
      </c>
      <c r="AJ21" s="174">
        <v>5</v>
      </c>
      <c r="AK21" s="174"/>
      <c r="AL21" s="174"/>
      <c r="AM21" s="426">
        <f>(0.12/AI21)*100</f>
        <v>82.758620689655174</v>
      </c>
      <c r="AN21" s="431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</row>
    <row r="22" spans="1:184" s="176" customFormat="1" ht="15.75" thickBot="1" x14ac:dyDescent="0.3">
      <c r="A22" s="233" t="s">
        <v>53</v>
      </c>
      <c r="B22" s="176" t="s">
        <v>599</v>
      </c>
      <c r="C22" s="176">
        <f t="shared" ref="C22:C34" si="0">SUM(I22,K22,M22,O22,Q22,S22,U22,W22,Y22)</f>
        <v>21730</v>
      </c>
      <c r="D22" s="176" t="s">
        <v>78</v>
      </c>
      <c r="E22" s="174" t="s">
        <v>600</v>
      </c>
      <c r="G22" s="177"/>
      <c r="H22" s="176" t="s">
        <v>438</v>
      </c>
      <c r="I22" s="176">
        <v>1000</v>
      </c>
      <c r="J22" s="234" t="s">
        <v>600</v>
      </c>
      <c r="K22" s="176">
        <v>13480</v>
      </c>
      <c r="L22" s="178">
        <v>303216</v>
      </c>
      <c r="M22" s="176">
        <v>4600</v>
      </c>
      <c r="P22" s="176">
        <v>91896</v>
      </c>
      <c r="Q22" s="176">
        <v>1700</v>
      </c>
      <c r="S22" s="176">
        <v>50</v>
      </c>
      <c r="U22" s="176">
        <v>600</v>
      </c>
      <c r="V22" s="176" t="s">
        <v>600</v>
      </c>
      <c r="W22" s="176">
        <v>300</v>
      </c>
      <c r="Z22" s="176" t="s">
        <v>1283</v>
      </c>
      <c r="AA22" s="176">
        <v>1</v>
      </c>
      <c r="AB22" s="176">
        <v>1</v>
      </c>
      <c r="AD22" s="238">
        <v>4000090300</v>
      </c>
      <c r="AE22" s="239" t="s">
        <v>1304</v>
      </c>
      <c r="AF22" s="240">
        <v>4000090300</v>
      </c>
      <c r="AG22" s="239">
        <v>1</v>
      </c>
      <c r="AH22" s="239" t="s">
        <v>626</v>
      </c>
      <c r="AI22" s="174">
        <v>0.15</v>
      </c>
      <c r="AJ22" s="239">
        <v>3</v>
      </c>
      <c r="AK22" s="241" t="s">
        <v>1305</v>
      </c>
      <c r="AM22" s="176">
        <f>(0.12/AI22)*100</f>
        <v>80</v>
      </c>
      <c r="AN22" s="432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</row>
    <row r="23" spans="1:184" s="226" customFormat="1" x14ac:dyDescent="0.25">
      <c r="A23" s="225" t="s">
        <v>53</v>
      </c>
      <c r="B23" s="226" t="s">
        <v>609</v>
      </c>
      <c r="C23" s="226">
        <f t="shared" si="0"/>
        <v>1600</v>
      </c>
      <c r="D23" s="226" t="s">
        <v>71</v>
      </c>
      <c r="F23" s="226" t="s">
        <v>610</v>
      </c>
      <c r="J23" s="229">
        <v>303210</v>
      </c>
      <c r="K23" s="226">
        <v>1600</v>
      </c>
      <c r="Z23" s="226" t="s">
        <v>601</v>
      </c>
      <c r="AB23" s="226">
        <v>600</v>
      </c>
      <c r="AD23" s="226">
        <v>9345</v>
      </c>
      <c r="AE23" s="226" t="s">
        <v>611</v>
      </c>
      <c r="AF23" s="226">
        <v>9345</v>
      </c>
      <c r="AG23" s="226">
        <v>1</v>
      </c>
      <c r="AH23" s="226" t="s">
        <v>603</v>
      </c>
      <c r="AI23" s="226">
        <v>0.27</v>
      </c>
      <c r="AJ23" s="226">
        <v>5</v>
      </c>
      <c r="AN23" s="226" t="s">
        <v>1490</v>
      </c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</row>
    <row r="24" spans="1:184" s="226" customFormat="1" x14ac:dyDescent="0.25">
      <c r="A24" s="228" t="s">
        <v>53</v>
      </c>
      <c r="B24" s="226" t="s">
        <v>609</v>
      </c>
      <c r="C24" s="226">
        <f t="shared" si="0"/>
        <v>1600</v>
      </c>
      <c r="D24" s="226" t="s">
        <v>71</v>
      </c>
      <c r="F24" s="226" t="s">
        <v>610</v>
      </c>
      <c r="J24" s="229">
        <v>303210</v>
      </c>
      <c r="K24" s="226">
        <v>1600</v>
      </c>
      <c r="Z24" s="226" t="s">
        <v>692</v>
      </c>
      <c r="AA24" s="226">
        <v>1</v>
      </c>
      <c r="AB24" s="226">
        <v>1</v>
      </c>
      <c r="AC24" s="226">
        <v>20</v>
      </c>
      <c r="AD24" s="229" t="s">
        <v>700</v>
      </c>
      <c r="AE24" s="226" t="s">
        <v>701</v>
      </c>
      <c r="AF24" s="227" t="s">
        <v>702</v>
      </c>
      <c r="AH24" s="226" t="s">
        <v>689</v>
      </c>
      <c r="AI24" s="230">
        <v>7.5</v>
      </c>
      <c r="AJ24" s="226">
        <v>3</v>
      </c>
      <c r="AN24" s="467" t="s">
        <v>1490</v>
      </c>
      <c r="AO24" s="228">
        <f>7.5/30</f>
        <v>0.25</v>
      </c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</row>
    <row r="25" spans="1:184" s="88" customFormat="1" x14ac:dyDescent="0.25">
      <c r="A25" s="87" t="s">
        <v>53</v>
      </c>
      <c r="B25" s="88" t="s">
        <v>190</v>
      </c>
      <c r="C25" s="88">
        <f t="shared" si="0"/>
        <v>60</v>
      </c>
      <c r="D25" s="88" t="s">
        <v>71</v>
      </c>
      <c r="E25" s="88" t="s">
        <v>1465</v>
      </c>
      <c r="F25" s="88" t="s">
        <v>191</v>
      </c>
      <c r="J25" s="90" t="s">
        <v>192</v>
      </c>
      <c r="K25" s="88">
        <v>60</v>
      </c>
      <c r="Z25" s="88" t="s">
        <v>159</v>
      </c>
      <c r="AA25" s="88">
        <v>10</v>
      </c>
      <c r="AB25" s="88">
        <v>10</v>
      </c>
      <c r="AD25" s="88" t="s">
        <v>193</v>
      </c>
      <c r="AE25" s="88" t="s">
        <v>194</v>
      </c>
      <c r="AF25" s="88" t="s">
        <v>193</v>
      </c>
      <c r="AG25" s="88">
        <v>0</v>
      </c>
      <c r="AH25" s="88" t="s">
        <v>83</v>
      </c>
      <c r="AI25" s="260" t="s">
        <v>195</v>
      </c>
      <c r="AJ25" s="88">
        <v>5</v>
      </c>
      <c r="AN25" s="88" t="s">
        <v>1490</v>
      </c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</row>
    <row r="26" spans="1:184" s="88" customFormat="1" ht="51" x14ac:dyDescent="0.25">
      <c r="A26" s="87" t="s">
        <v>53</v>
      </c>
      <c r="B26" s="88" t="s">
        <v>190</v>
      </c>
      <c r="C26" s="88">
        <f t="shared" si="0"/>
        <v>60</v>
      </c>
      <c r="D26" s="88" t="s">
        <v>71</v>
      </c>
      <c r="E26" s="88" t="s">
        <v>1465</v>
      </c>
      <c r="F26" s="88" t="s">
        <v>191</v>
      </c>
      <c r="J26" s="90" t="s">
        <v>192</v>
      </c>
      <c r="K26" s="88">
        <v>60</v>
      </c>
      <c r="Z26" s="88" t="s">
        <v>475</v>
      </c>
      <c r="AA26" s="88">
        <v>10</v>
      </c>
      <c r="AB26" s="88">
        <v>10</v>
      </c>
      <c r="AD26" s="255" t="s">
        <v>549</v>
      </c>
      <c r="AE26" s="256" t="s">
        <v>550</v>
      </c>
      <c r="AF26" s="88" t="s">
        <v>549</v>
      </c>
      <c r="AG26" s="88">
        <v>0</v>
      </c>
      <c r="AH26" s="88" t="s">
        <v>478</v>
      </c>
      <c r="AI26" s="254">
        <v>8.1999999999999993</v>
      </c>
      <c r="AJ26" s="88">
        <v>5</v>
      </c>
      <c r="AN26" s="88" t="s">
        <v>1490</v>
      </c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</row>
    <row r="27" spans="1:184" s="88" customFormat="1" x14ac:dyDescent="0.25">
      <c r="A27" s="87" t="s">
        <v>53</v>
      </c>
      <c r="B27" s="88" t="s">
        <v>190</v>
      </c>
      <c r="C27" s="88">
        <f t="shared" si="0"/>
        <v>60</v>
      </c>
      <c r="D27" s="88" t="s">
        <v>71</v>
      </c>
      <c r="E27" s="88" t="s">
        <v>1465</v>
      </c>
      <c r="F27" s="88" t="s">
        <v>191</v>
      </c>
      <c r="J27" s="90" t="s">
        <v>192</v>
      </c>
      <c r="K27" s="88">
        <v>60</v>
      </c>
      <c r="Z27" s="88" t="s">
        <v>692</v>
      </c>
      <c r="AA27" s="88">
        <v>20</v>
      </c>
      <c r="AB27" s="88">
        <v>20</v>
      </c>
      <c r="AC27" s="88">
        <v>20</v>
      </c>
      <c r="AD27" s="92">
        <v>6014201</v>
      </c>
      <c r="AE27" s="88" t="s">
        <v>699</v>
      </c>
      <c r="AF27" s="91">
        <v>6014201</v>
      </c>
      <c r="AH27" s="88" t="s">
        <v>689</v>
      </c>
      <c r="AI27" s="254">
        <v>3.3</v>
      </c>
      <c r="AJ27" s="88">
        <v>3</v>
      </c>
      <c r="AN27" s="88" t="s">
        <v>1490</v>
      </c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</row>
    <row r="28" spans="1:184" s="88" customFormat="1" x14ac:dyDescent="0.25">
      <c r="A28" s="257" t="s">
        <v>53</v>
      </c>
      <c r="B28" s="166" t="s">
        <v>190</v>
      </c>
      <c r="C28" s="166">
        <f t="shared" si="0"/>
        <v>60</v>
      </c>
      <c r="D28" s="166" t="s">
        <v>71</v>
      </c>
      <c r="E28" s="166" t="s">
        <v>1465</v>
      </c>
      <c r="F28" s="166" t="s">
        <v>191</v>
      </c>
      <c r="G28" s="166"/>
      <c r="H28" s="166"/>
      <c r="I28" s="166"/>
      <c r="J28" s="258" t="s">
        <v>192</v>
      </c>
      <c r="K28" s="166">
        <v>60</v>
      </c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 t="s">
        <v>882</v>
      </c>
      <c r="AA28" s="166">
        <v>15</v>
      </c>
      <c r="AB28" s="166">
        <v>15</v>
      </c>
      <c r="AC28" s="166"/>
      <c r="AD28" s="166" t="s">
        <v>1032</v>
      </c>
      <c r="AE28" s="166" t="s">
        <v>1033</v>
      </c>
      <c r="AF28" s="166">
        <v>6432000</v>
      </c>
      <c r="AG28" s="166">
        <v>0</v>
      </c>
      <c r="AH28" s="166" t="s">
        <v>885</v>
      </c>
      <c r="AI28" s="254">
        <v>7.1</v>
      </c>
      <c r="AJ28" s="166">
        <v>5</v>
      </c>
      <c r="AK28" s="166"/>
      <c r="AL28" s="166"/>
      <c r="AM28" s="166"/>
      <c r="AN28" s="88" t="s">
        <v>1490</v>
      </c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</row>
    <row r="29" spans="1:184" s="88" customFormat="1" x14ac:dyDescent="0.25">
      <c r="A29" s="87" t="s">
        <v>53</v>
      </c>
      <c r="B29" s="88" t="s">
        <v>190</v>
      </c>
      <c r="C29" s="88">
        <f t="shared" si="0"/>
        <v>60</v>
      </c>
      <c r="D29" s="88" t="s">
        <v>71</v>
      </c>
      <c r="E29" s="88" t="s">
        <v>1465</v>
      </c>
      <c r="F29" s="88" t="s">
        <v>191</v>
      </c>
      <c r="J29" s="90" t="s">
        <v>192</v>
      </c>
      <c r="K29" s="88">
        <v>60</v>
      </c>
      <c r="Z29" s="259" t="s">
        <v>1283</v>
      </c>
      <c r="AA29" s="88">
        <v>10</v>
      </c>
      <c r="AB29" s="88">
        <v>10</v>
      </c>
      <c r="AD29" s="91">
        <v>1050810</v>
      </c>
      <c r="AE29" s="88" t="s">
        <v>1308</v>
      </c>
      <c r="AF29" s="92">
        <v>1050810</v>
      </c>
      <c r="AG29" s="88">
        <v>0</v>
      </c>
      <c r="AH29" s="88" t="s">
        <v>83</v>
      </c>
      <c r="AI29" s="254">
        <v>20.5</v>
      </c>
      <c r="AJ29" s="88">
        <v>3</v>
      </c>
      <c r="AN29" s="88" t="s">
        <v>1490</v>
      </c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</row>
    <row r="30" spans="1:184" s="152" customFormat="1" x14ac:dyDescent="0.25">
      <c r="A30" s="167" t="s">
        <v>53</v>
      </c>
      <c r="B30" s="152" t="s">
        <v>196</v>
      </c>
      <c r="C30" s="152">
        <f t="shared" si="0"/>
        <v>98</v>
      </c>
      <c r="D30" s="152" t="s">
        <v>71</v>
      </c>
      <c r="E30" s="152" t="s">
        <v>1467</v>
      </c>
      <c r="J30" s="242" t="s">
        <v>197</v>
      </c>
      <c r="K30" s="152">
        <v>98</v>
      </c>
      <c r="Z30" s="152" t="s">
        <v>159</v>
      </c>
      <c r="AA30" s="152">
        <v>25</v>
      </c>
      <c r="AB30" s="152">
        <v>25</v>
      </c>
      <c r="AD30" s="242" t="s">
        <v>198</v>
      </c>
      <c r="AE30" s="152" t="s">
        <v>199</v>
      </c>
      <c r="AF30" s="242" t="s">
        <v>198</v>
      </c>
      <c r="AG30" s="152">
        <v>1</v>
      </c>
      <c r="AH30" s="242" t="s">
        <v>83</v>
      </c>
      <c r="AI30" s="107" t="s">
        <v>200</v>
      </c>
      <c r="AJ30" s="152">
        <v>5</v>
      </c>
      <c r="AK30" s="107"/>
      <c r="AL30" s="107"/>
      <c r="AM30" s="107"/>
      <c r="AN30" s="101" t="s">
        <v>1490</v>
      </c>
      <c r="AO30" s="107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</row>
    <row r="31" spans="1:184" s="152" customFormat="1" x14ac:dyDescent="0.25">
      <c r="A31" s="152" t="s">
        <v>53</v>
      </c>
      <c r="B31" s="152" t="s">
        <v>196</v>
      </c>
      <c r="C31" s="152">
        <f t="shared" si="0"/>
        <v>98</v>
      </c>
      <c r="D31" s="152" t="s">
        <v>71</v>
      </c>
      <c r="E31" s="152" t="s">
        <v>1467</v>
      </c>
      <c r="J31" s="152" t="s">
        <v>197</v>
      </c>
      <c r="K31" s="152">
        <v>98</v>
      </c>
      <c r="Z31" s="152" t="s">
        <v>360</v>
      </c>
      <c r="AA31" s="152">
        <v>10</v>
      </c>
      <c r="AB31" s="152">
        <v>1</v>
      </c>
      <c r="AD31" s="152" t="s">
        <v>441</v>
      </c>
      <c r="AE31" s="152" t="s">
        <v>442</v>
      </c>
      <c r="AF31" s="152" t="s">
        <v>441</v>
      </c>
      <c r="AG31" s="152">
        <v>1</v>
      </c>
      <c r="AH31" s="152" t="s">
        <v>76</v>
      </c>
      <c r="AI31" s="152">
        <v>3.0790000000000002</v>
      </c>
      <c r="AJ31" s="152">
        <v>3</v>
      </c>
      <c r="AN31" s="101" t="s">
        <v>1490</v>
      </c>
      <c r="AO31" s="152">
        <f>3.079/10</f>
        <v>0.30790000000000001</v>
      </c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</row>
    <row r="32" spans="1:184" s="155" customFormat="1" x14ac:dyDescent="0.25">
      <c r="A32" s="156" t="s">
        <v>53</v>
      </c>
      <c r="B32" s="155" t="s">
        <v>201</v>
      </c>
      <c r="C32" s="155">
        <f t="shared" si="0"/>
        <v>62</v>
      </c>
      <c r="D32" s="155" t="s">
        <v>71</v>
      </c>
      <c r="E32" s="155" t="s">
        <v>1466</v>
      </c>
      <c r="F32" s="155" t="s">
        <v>202</v>
      </c>
      <c r="J32" s="261" t="s">
        <v>203</v>
      </c>
      <c r="K32" s="155">
        <v>62</v>
      </c>
      <c r="Z32" s="155" t="s">
        <v>159</v>
      </c>
      <c r="AA32" s="155" t="s">
        <v>204</v>
      </c>
      <c r="AD32" s="261" t="s">
        <v>205</v>
      </c>
      <c r="AE32" s="155" t="s">
        <v>206</v>
      </c>
      <c r="AF32" s="261" t="s">
        <v>205</v>
      </c>
      <c r="AG32" s="155">
        <v>1</v>
      </c>
      <c r="AH32" s="261" t="s">
        <v>83</v>
      </c>
      <c r="AI32" s="262" t="s">
        <v>207</v>
      </c>
      <c r="AJ32" s="155">
        <v>5</v>
      </c>
      <c r="AN32" s="155" t="s">
        <v>1490</v>
      </c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</row>
    <row r="33" spans="1:184" s="155" customFormat="1" x14ac:dyDescent="0.25">
      <c r="A33" s="156" t="s">
        <v>53</v>
      </c>
      <c r="B33" s="155" t="s">
        <v>201</v>
      </c>
      <c r="C33" s="155">
        <f t="shared" si="0"/>
        <v>62</v>
      </c>
      <c r="D33" s="155" t="s">
        <v>71</v>
      </c>
      <c r="E33" s="155" t="s">
        <v>1466</v>
      </c>
      <c r="F33" s="155" t="s">
        <v>202</v>
      </c>
      <c r="J33" s="261" t="s">
        <v>203</v>
      </c>
      <c r="K33" s="155">
        <v>62</v>
      </c>
      <c r="Z33" s="155" t="s">
        <v>360</v>
      </c>
      <c r="AA33" s="155">
        <v>10</v>
      </c>
      <c r="AB33" s="155">
        <v>1</v>
      </c>
      <c r="AD33" s="155" t="s">
        <v>439</v>
      </c>
      <c r="AE33" s="155" t="s">
        <v>443</v>
      </c>
      <c r="AF33" s="155" t="s">
        <v>439</v>
      </c>
      <c r="AG33" s="155">
        <v>1</v>
      </c>
      <c r="AH33" s="155" t="s">
        <v>76</v>
      </c>
      <c r="AI33" s="155">
        <v>5.4329999999999998</v>
      </c>
      <c r="AJ33" s="155">
        <v>3</v>
      </c>
      <c r="AN33" s="155" t="s">
        <v>1490</v>
      </c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</row>
    <row r="34" spans="1:184" s="40" customFormat="1" x14ac:dyDescent="0.25">
      <c r="A34" s="156" t="s">
        <v>53</v>
      </c>
      <c r="B34" s="155" t="s">
        <v>201</v>
      </c>
      <c r="C34" s="155">
        <f t="shared" si="0"/>
        <v>62</v>
      </c>
      <c r="D34" s="155" t="s">
        <v>71</v>
      </c>
      <c r="E34" s="155" t="s">
        <v>1466</v>
      </c>
      <c r="F34" s="155" t="s">
        <v>202</v>
      </c>
      <c r="G34" s="155"/>
      <c r="H34" s="155"/>
      <c r="I34" s="155"/>
      <c r="J34" s="261" t="s">
        <v>203</v>
      </c>
      <c r="K34" s="155">
        <v>62</v>
      </c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 t="s">
        <v>726</v>
      </c>
      <c r="AA34" s="155">
        <v>25</v>
      </c>
      <c r="AB34" s="155">
        <v>25</v>
      </c>
      <c r="AC34" s="155"/>
      <c r="AD34" s="263">
        <v>1200564</v>
      </c>
      <c r="AE34" s="155" t="s">
        <v>771</v>
      </c>
      <c r="AF34" s="263">
        <v>41120</v>
      </c>
      <c r="AG34" s="155">
        <v>1</v>
      </c>
      <c r="AH34" s="155" t="s">
        <v>729</v>
      </c>
      <c r="AI34" s="155">
        <v>2.7</v>
      </c>
      <c r="AJ34" s="155">
        <v>5</v>
      </c>
      <c r="AK34" s="155"/>
      <c r="AL34" s="155"/>
      <c r="AM34" s="155"/>
      <c r="AN34" s="155" t="s">
        <v>1490</v>
      </c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</row>
    <row r="35" spans="1:184" ht="15.75" thickBot="1" x14ac:dyDescent="0.3">
      <c r="A35" s="14" t="s">
        <v>54</v>
      </c>
      <c r="B35" s="14" t="s">
        <v>54</v>
      </c>
      <c r="D35" s="14" t="s">
        <v>39</v>
      </c>
      <c r="E35" s="159" t="s">
        <v>1464</v>
      </c>
      <c r="G35" s="16"/>
      <c r="H35" s="40" t="s">
        <v>211</v>
      </c>
      <c r="Z35" t="s">
        <v>1459</v>
      </c>
      <c r="AD35" s="17"/>
      <c r="AF35" s="17"/>
    </row>
    <row r="36" spans="1:184" s="164" customFormat="1" x14ac:dyDescent="0.25">
      <c r="A36" s="189" t="s">
        <v>54</v>
      </c>
      <c r="B36" s="164" t="s">
        <v>444</v>
      </c>
      <c r="C36" s="164">
        <f>SUM(I36,K36,M36,O36,Q36,S36,U36,W36,Y36)</f>
        <v>225</v>
      </c>
      <c r="D36" s="164" t="s">
        <v>71</v>
      </c>
      <c r="E36" s="164" t="s">
        <v>445</v>
      </c>
      <c r="G36" s="190" t="s">
        <v>210</v>
      </c>
      <c r="I36" s="164">
        <v>65</v>
      </c>
      <c r="J36" s="285" t="s">
        <v>445</v>
      </c>
      <c r="K36" s="164">
        <v>150</v>
      </c>
      <c r="M36" s="164">
        <v>10</v>
      </c>
      <c r="Z36" s="164" t="s">
        <v>360</v>
      </c>
      <c r="AA36" s="164">
        <v>10</v>
      </c>
      <c r="AB36" s="164">
        <v>1</v>
      </c>
      <c r="AD36" s="164" t="s">
        <v>446</v>
      </c>
      <c r="AE36" s="164" t="s">
        <v>447</v>
      </c>
      <c r="AF36" s="164" t="s">
        <v>446</v>
      </c>
      <c r="AG36" s="164">
        <v>1</v>
      </c>
      <c r="AH36" s="164" t="s">
        <v>76</v>
      </c>
      <c r="AI36" s="164">
        <v>1.86</v>
      </c>
      <c r="AJ36" s="164">
        <v>3</v>
      </c>
      <c r="AN36" s="4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</row>
    <row r="37" spans="1:184" s="164" customFormat="1" x14ac:dyDescent="0.25">
      <c r="A37" s="189" t="s">
        <v>54</v>
      </c>
      <c r="B37" s="164" t="s">
        <v>444</v>
      </c>
      <c r="C37" s="164">
        <f>SUM(I37,K37,M37,O37,Q37,S37,U37,W37,Y37)</f>
        <v>225</v>
      </c>
      <c r="D37" s="164" t="s">
        <v>71</v>
      </c>
      <c r="E37" s="164" t="s">
        <v>445</v>
      </c>
      <c r="G37" s="190" t="s">
        <v>210</v>
      </c>
      <c r="I37" s="164">
        <v>65</v>
      </c>
      <c r="J37" s="285" t="s">
        <v>445</v>
      </c>
      <c r="K37" s="164">
        <v>150</v>
      </c>
      <c r="M37" s="164">
        <v>10</v>
      </c>
      <c r="Z37" s="164" t="s">
        <v>692</v>
      </c>
      <c r="AA37" s="164">
        <v>50</v>
      </c>
      <c r="AB37" s="164">
        <v>50</v>
      </c>
      <c r="AC37" s="164">
        <v>50</v>
      </c>
      <c r="AD37" s="218">
        <v>6014368</v>
      </c>
      <c r="AE37" s="164" t="s">
        <v>703</v>
      </c>
      <c r="AF37" s="219">
        <v>6014368</v>
      </c>
      <c r="AH37" s="164" t="s">
        <v>689</v>
      </c>
      <c r="AI37" s="220">
        <v>1.51</v>
      </c>
      <c r="AJ37" s="164">
        <v>3</v>
      </c>
      <c r="AN37" s="429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</row>
    <row r="38" spans="1:184" s="164" customFormat="1" x14ac:dyDescent="0.25">
      <c r="A38" s="189" t="s">
        <v>54</v>
      </c>
      <c r="B38" s="164" t="s">
        <v>444</v>
      </c>
      <c r="C38" s="164">
        <v>225</v>
      </c>
      <c r="D38" s="165" t="s">
        <v>71</v>
      </c>
      <c r="E38" s="165" t="s">
        <v>445</v>
      </c>
      <c r="G38" s="190"/>
      <c r="J38" s="285"/>
      <c r="Z38" s="164" t="s">
        <v>692</v>
      </c>
      <c r="AA38" s="164">
        <v>50</v>
      </c>
      <c r="AB38" s="164">
        <v>50</v>
      </c>
      <c r="AC38" s="164">
        <v>50</v>
      </c>
      <c r="AD38" s="218">
        <v>6014369</v>
      </c>
      <c r="AE38" s="164" t="s">
        <v>704</v>
      </c>
      <c r="AF38" s="219">
        <v>6014369</v>
      </c>
      <c r="AH38" s="164" t="s">
        <v>689</v>
      </c>
      <c r="AI38" s="220">
        <v>1.51</v>
      </c>
      <c r="AJ38" s="164">
        <v>3</v>
      </c>
      <c r="AN38" s="429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</row>
    <row r="39" spans="1:184" s="164" customFormat="1" x14ac:dyDescent="0.25">
      <c r="A39" s="189" t="s">
        <v>54</v>
      </c>
      <c r="B39" s="164" t="s">
        <v>444</v>
      </c>
      <c r="C39" s="164">
        <f>SUM(I39,K39,M39,O39,Q39,S39,U39,W39,Y39)</f>
        <v>225</v>
      </c>
      <c r="D39" s="164" t="s">
        <v>71</v>
      </c>
      <c r="E39" s="164" t="s">
        <v>445</v>
      </c>
      <c r="G39" s="190" t="s">
        <v>210</v>
      </c>
      <c r="I39" s="164">
        <v>65</v>
      </c>
      <c r="J39" s="285" t="s">
        <v>445</v>
      </c>
      <c r="K39" s="164">
        <v>150</v>
      </c>
      <c r="M39" s="164">
        <v>10</v>
      </c>
      <c r="Z39" s="164" t="s">
        <v>726</v>
      </c>
      <c r="AA39" s="164">
        <v>50</v>
      </c>
      <c r="AB39" s="164">
        <v>50</v>
      </c>
      <c r="AD39" s="218">
        <v>1601615</v>
      </c>
      <c r="AE39" s="164" t="s">
        <v>772</v>
      </c>
      <c r="AF39" s="218">
        <v>3210125</v>
      </c>
      <c r="AG39" s="164">
        <v>1</v>
      </c>
      <c r="AH39" s="164" t="s">
        <v>736</v>
      </c>
      <c r="AI39" s="164">
        <v>1.8</v>
      </c>
      <c r="AJ39" s="164">
        <v>5</v>
      </c>
      <c r="AN39" s="393" t="s">
        <v>1473</v>
      </c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</row>
    <row r="40" spans="1:184" s="164" customFormat="1" x14ac:dyDescent="0.25">
      <c r="A40" s="189" t="s">
        <v>54</v>
      </c>
      <c r="B40" s="164" t="s">
        <v>444</v>
      </c>
      <c r="D40" s="164" t="s">
        <v>71</v>
      </c>
      <c r="E40" s="164" t="s">
        <v>445</v>
      </c>
      <c r="G40" s="190" t="s">
        <v>210</v>
      </c>
      <c r="J40" s="285"/>
      <c r="Z40" s="164" t="s">
        <v>726</v>
      </c>
      <c r="AA40" s="164">
        <v>50</v>
      </c>
      <c r="AB40" s="164">
        <v>50</v>
      </c>
      <c r="AD40" s="218">
        <v>1601616</v>
      </c>
      <c r="AE40" s="164" t="s">
        <v>773</v>
      </c>
      <c r="AF40" s="218">
        <v>3210126</v>
      </c>
      <c r="AG40" s="164">
        <v>1</v>
      </c>
      <c r="AH40" s="164" t="s">
        <v>736</v>
      </c>
      <c r="AI40" s="164">
        <v>1.8</v>
      </c>
      <c r="AJ40" s="164">
        <v>5</v>
      </c>
      <c r="AN40" s="393" t="s">
        <v>1473</v>
      </c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</row>
    <row r="41" spans="1:184" s="164" customFormat="1" x14ac:dyDescent="0.25">
      <c r="A41" s="189" t="s">
        <v>54</v>
      </c>
      <c r="B41" s="164" t="s">
        <v>444</v>
      </c>
      <c r="C41" s="164">
        <f t="shared" ref="C41:C48" si="1">SUM(I41,K41,M41,O41,Q41,S41,U41,W41,Y41)</f>
        <v>225</v>
      </c>
      <c r="D41" s="164" t="s">
        <v>71</v>
      </c>
      <c r="E41" s="164" t="s">
        <v>445</v>
      </c>
      <c r="G41" s="190" t="s">
        <v>210</v>
      </c>
      <c r="I41" s="164">
        <v>65</v>
      </c>
      <c r="J41" s="285" t="s">
        <v>445</v>
      </c>
      <c r="K41" s="164">
        <v>150</v>
      </c>
      <c r="M41" s="164">
        <v>10</v>
      </c>
      <c r="Z41" s="164" t="s">
        <v>832</v>
      </c>
      <c r="AA41" s="164">
        <v>25</v>
      </c>
      <c r="AB41" s="164">
        <v>25</v>
      </c>
      <c r="AD41" s="307" t="s">
        <v>837</v>
      </c>
      <c r="AE41" s="164" t="s">
        <v>838</v>
      </c>
      <c r="AF41" s="308" t="s">
        <v>837</v>
      </c>
      <c r="AG41" s="164">
        <v>1</v>
      </c>
      <c r="AH41" s="285" t="s">
        <v>76</v>
      </c>
      <c r="AI41" s="164">
        <v>7.5</v>
      </c>
      <c r="AJ41" s="164">
        <v>4</v>
      </c>
      <c r="AN41" s="429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</row>
    <row r="42" spans="1:184" s="164" customFormat="1" ht="15.75" thickBot="1" x14ac:dyDescent="0.3">
      <c r="A42" s="186" t="s">
        <v>54</v>
      </c>
      <c r="B42" s="165" t="s">
        <v>444</v>
      </c>
      <c r="C42" s="165">
        <f t="shared" si="1"/>
        <v>225</v>
      </c>
      <c r="D42" s="165" t="s">
        <v>71</v>
      </c>
      <c r="E42" s="165" t="s">
        <v>445</v>
      </c>
      <c r="F42" s="165"/>
      <c r="G42" s="165" t="s">
        <v>210</v>
      </c>
      <c r="H42" s="165"/>
      <c r="I42" s="165">
        <v>65</v>
      </c>
      <c r="J42" s="286" t="s">
        <v>445</v>
      </c>
      <c r="K42" s="165">
        <v>150</v>
      </c>
      <c r="L42" s="165"/>
      <c r="M42" s="165">
        <v>10</v>
      </c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 t="s">
        <v>882</v>
      </c>
      <c r="AA42" s="165">
        <v>40</v>
      </c>
      <c r="AB42" s="165">
        <v>40</v>
      </c>
      <c r="AC42" s="165"/>
      <c r="AD42" s="165" t="s">
        <v>1034</v>
      </c>
      <c r="AE42" s="165" t="s">
        <v>1035</v>
      </c>
      <c r="AF42" s="165">
        <v>1144002</v>
      </c>
      <c r="AG42" s="165">
        <v>0</v>
      </c>
      <c r="AH42" s="165" t="s">
        <v>888</v>
      </c>
      <c r="AI42" s="187">
        <v>3.99</v>
      </c>
      <c r="AJ42" s="165">
        <v>5</v>
      </c>
      <c r="AK42" s="165"/>
      <c r="AL42" s="165"/>
      <c r="AM42" s="165"/>
      <c r="AN42" s="433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</row>
    <row r="43" spans="1:184" s="265" customFormat="1" x14ac:dyDescent="0.25">
      <c r="A43" s="264" t="s">
        <v>54</v>
      </c>
      <c r="B43" s="265" t="s">
        <v>208</v>
      </c>
      <c r="C43" s="265">
        <f t="shared" si="1"/>
        <v>90405</v>
      </c>
      <c r="D43" s="265" t="s">
        <v>94</v>
      </c>
      <c r="E43" s="265" t="s">
        <v>209</v>
      </c>
      <c r="G43" s="266" t="s">
        <v>210</v>
      </c>
      <c r="H43" s="265" t="s">
        <v>211</v>
      </c>
      <c r="I43" s="265">
        <v>40000</v>
      </c>
      <c r="J43" s="267" t="s">
        <v>209</v>
      </c>
      <c r="K43" s="265">
        <v>15160</v>
      </c>
      <c r="L43" s="269">
        <v>301514</v>
      </c>
      <c r="M43" s="265">
        <v>8200</v>
      </c>
      <c r="N43" s="265" t="s">
        <v>212</v>
      </c>
      <c r="O43" s="265">
        <v>10425</v>
      </c>
      <c r="P43" s="265">
        <v>90031</v>
      </c>
      <c r="Q43" s="265">
        <v>2000</v>
      </c>
      <c r="S43" s="265">
        <v>4800</v>
      </c>
      <c r="U43" s="265">
        <v>8500</v>
      </c>
      <c r="V43" s="265" t="s">
        <v>209</v>
      </c>
      <c r="W43" s="265">
        <v>1120</v>
      </c>
      <c r="Y43" s="265">
        <v>200</v>
      </c>
      <c r="Z43" s="265" t="s">
        <v>159</v>
      </c>
      <c r="AA43" s="265">
        <v>50</v>
      </c>
      <c r="AB43" s="265">
        <v>50</v>
      </c>
      <c r="AD43" s="267" t="s">
        <v>213</v>
      </c>
      <c r="AE43" s="265" t="s">
        <v>214</v>
      </c>
      <c r="AF43" s="267" t="s">
        <v>213</v>
      </c>
      <c r="AG43" s="265">
        <v>1</v>
      </c>
      <c r="AH43" s="265" t="s">
        <v>83</v>
      </c>
      <c r="AI43" s="265" t="s">
        <v>215</v>
      </c>
      <c r="AJ43" s="265">
        <v>5</v>
      </c>
      <c r="AK43" s="265">
        <f t="shared" ref="AK43:AK52" si="2">(0.21/AI43)*100</f>
        <v>45.652173913043477</v>
      </c>
      <c r="AN43" s="399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</row>
    <row r="44" spans="1:184" s="265" customFormat="1" x14ac:dyDescent="0.25">
      <c r="A44" s="264" t="s">
        <v>54</v>
      </c>
      <c r="B44" s="265" t="s">
        <v>208</v>
      </c>
      <c r="C44" s="265">
        <f t="shared" si="1"/>
        <v>90405</v>
      </c>
      <c r="D44" s="265" t="s">
        <v>94</v>
      </c>
      <c r="E44" s="265" t="s">
        <v>209</v>
      </c>
      <c r="G44" s="266" t="s">
        <v>210</v>
      </c>
      <c r="H44" s="265" t="s">
        <v>211</v>
      </c>
      <c r="I44" s="265">
        <v>40000</v>
      </c>
      <c r="J44" s="267" t="s">
        <v>209</v>
      </c>
      <c r="K44" s="265">
        <v>15160</v>
      </c>
      <c r="L44" s="269">
        <v>301514</v>
      </c>
      <c r="M44" s="265">
        <v>8200</v>
      </c>
      <c r="N44" s="265" t="s">
        <v>212</v>
      </c>
      <c r="O44" s="265">
        <v>10425</v>
      </c>
      <c r="P44" s="265">
        <v>90031</v>
      </c>
      <c r="Q44" s="265">
        <v>2000</v>
      </c>
      <c r="S44" s="265">
        <v>4800</v>
      </c>
      <c r="U44" s="265">
        <v>8500</v>
      </c>
      <c r="V44" s="265" t="s">
        <v>209</v>
      </c>
      <c r="W44" s="265">
        <v>1120</v>
      </c>
      <c r="Y44" s="265">
        <v>200</v>
      </c>
      <c r="Z44" s="265" t="s">
        <v>360</v>
      </c>
      <c r="AA44" s="265">
        <v>10</v>
      </c>
      <c r="AB44" s="265">
        <v>1</v>
      </c>
      <c r="AD44" s="265" t="s">
        <v>448</v>
      </c>
      <c r="AE44" s="265" t="s">
        <v>449</v>
      </c>
      <c r="AF44" s="265" t="s">
        <v>448</v>
      </c>
      <c r="AG44" s="265">
        <v>1</v>
      </c>
      <c r="AH44" s="265" t="s">
        <v>76</v>
      </c>
      <c r="AI44" s="264">
        <v>0.21</v>
      </c>
      <c r="AJ44" s="265">
        <v>3</v>
      </c>
      <c r="AK44" s="149">
        <f t="shared" si="2"/>
        <v>100</v>
      </c>
      <c r="AN44" s="401" t="s">
        <v>1489</v>
      </c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</row>
    <row r="45" spans="1:184" s="265" customFormat="1" x14ac:dyDescent="0.25">
      <c r="A45" s="264" t="s">
        <v>54</v>
      </c>
      <c r="B45" s="265" t="s">
        <v>208</v>
      </c>
      <c r="C45" s="265">
        <f t="shared" si="1"/>
        <v>90405</v>
      </c>
      <c r="D45" s="265" t="s">
        <v>94</v>
      </c>
      <c r="E45" s="265" t="s">
        <v>209</v>
      </c>
      <c r="G45" s="266" t="s">
        <v>210</v>
      </c>
      <c r="H45" s="265" t="s">
        <v>211</v>
      </c>
      <c r="I45" s="265">
        <v>40000</v>
      </c>
      <c r="J45" s="267" t="s">
        <v>209</v>
      </c>
      <c r="K45" s="265">
        <v>15160</v>
      </c>
      <c r="L45" s="269">
        <v>301514</v>
      </c>
      <c r="M45" s="265">
        <v>8200</v>
      </c>
      <c r="N45" s="265" t="s">
        <v>212</v>
      </c>
      <c r="O45" s="265">
        <v>10425</v>
      </c>
      <c r="P45" s="265">
        <v>90031</v>
      </c>
      <c r="Q45" s="265">
        <v>2000</v>
      </c>
      <c r="S45" s="265">
        <v>4800</v>
      </c>
      <c r="U45" s="265">
        <v>8500</v>
      </c>
      <c r="V45" s="265" t="s">
        <v>209</v>
      </c>
      <c r="W45" s="265">
        <v>1120</v>
      </c>
      <c r="Y45" s="265">
        <v>200</v>
      </c>
      <c r="Z45" s="265" t="s">
        <v>692</v>
      </c>
      <c r="AA45" s="265">
        <v>50</v>
      </c>
      <c r="AB45" s="265">
        <v>50</v>
      </c>
      <c r="AC45" s="265">
        <v>50</v>
      </c>
      <c r="AD45" s="268">
        <v>6014102</v>
      </c>
      <c r="AE45" s="265" t="s">
        <v>705</v>
      </c>
      <c r="AF45" s="269">
        <v>6014102</v>
      </c>
      <c r="AH45" s="265" t="s">
        <v>689</v>
      </c>
      <c r="AI45" s="270">
        <v>0.27400000000000002</v>
      </c>
      <c r="AJ45" s="265">
        <v>3</v>
      </c>
      <c r="AK45" s="274">
        <f t="shared" si="2"/>
        <v>76.642335766423358</v>
      </c>
      <c r="AN45" s="401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</row>
    <row r="46" spans="1:184" s="265" customFormat="1" x14ac:dyDescent="0.25">
      <c r="A46" s="264" t="s">
        <v>54</v>
      </c>
      <c r="B46" s="265" t="s">
        <v>208</v>
      </c>
      <c r="C46" s="265">
        <f t="shared" si="1"/>
        <v>90405</v>
      </c>
      <c r="D46" s="265" t="s">
        <v>94</v>
      </c>
      <c r="E46" s="265" t="s">
        <v>209</v>
      </c>
      <c r="G46" s="266" t="s">
        <v>210</v>
      </c>
      <c r="H46" s="265" t="s">
        <v>211</v>
      </c>
      <c r="I46" s="265">
        <v>40000</v>
      </c>
      <c r="J46" s="267" t="s">
        <v>209</v>
      </c>
      <c r="K46" s="265">
        <v>15160</v>
      </c>
      <c r="L46" s="269">
        <v>301514</v>
      </c>
      <c r="M46" s="265">
        <v>8200</v>
      </c>
      <c r="N46" s="265" t="s">
        <v>212</v>
      </c>
      <c r="O46" s="265">
        <v>10425</v>
      </c>
      <c r="P46" s="265">
        <v>90031</v>
      </c>
      <c r="Q46" s="265">
        <v>2000</v>
      </c>
      <c r="S46" s="265">
        <v>4800</v>
      </c>
      <c r="U46" s="265">
        <v>8500</v>
      </c>
      <c r="V46" s="265" t="s">
        <v>209</v>
      </c>
      <c r="W46" s="265">
        <v>1120</v>
      </c>
      <c r="Y46" s="265">
        <v>200</v>
      </c>
      <c r="Z46" s="265" t="s">
        <v>726</v>
      </c>
      <c r="AA46" s="265">
        <v>50</v>
      </c>
      <c r="AB46" s="265">
        <v>50</v>
      </c>
      <c r="AD46" s="268">
        <v>7000149</v>
      </c>
      <c r="AE46" s="265" t="s">
        <v>774</v>
      </c>
      <c r="AF46" s="268" t="s">
        <v>775</v>
      </c>
      <c r="AG46" s="265">
        <v>1</v>
      </c>
      <c r="AH46" s="265" t="s">
        <v>729</v>
      </c>
      <c r="AI46" s="265">
        <v>0.25</v>
      </c>
      <c r="AJ46" s="265">
        <v>5</v>
      </c>
      <c r="AK46" s="274">
        <f t="shared" si="2"/>
        <v>84</v>
      </c>
      <c r="AN46" s="401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</row>
    <row r="47" spans="1:184" s="265" customFormat="1" x14ac:dyDescent="0.25">
      <c r="A47" s="264" t="s">
        <v>54</v>
      </c>
      <c r="B47" s="265" t="s">
        <v>208</v>
      </c>
      <c r="C47" s="265">
        <f t="shared" si="1"/>
        <v>90405</v>
      </c>
      <c r="D47" s="265" t="s">
        <v>94</v>
      </c>
      <c r="E47" s="265" t="s">
        <v>209</v>
      </c>
      <c r="G47" s="266" t="s">
        <v>210</v>
      </c>
      <c r="H47" s="265" t="s">
        <v>211</v>
      </c>
      <c r="I47" s="265">
        <v>40000</v>
      </c>
      <c r="J47" s="267" t="s">
        <v>209</v>
      </c>
      <c r="K47" s="265">
        <v>15160</v>
      </c>
      <c r="L47" s="269">
        <v>301514</v>
      </c>
      <c r="M47" s="265">
        <v>8200</v>
      </c>
      <c r="N47" s="265" t="s">
        <v>212</v>
      </c>
      <c r="O47" s="265">
        <v>10425</v>
      </c>
      <c r="P47" s="265">
        <v>90031</v>
      </c>
      <c r="Q47" s="265">
        <v>2000</v>
      </c>
      <c r="S47" s="265">
        <v>4800</v>
      </c>
      <c r="U47" s="265">
        <v>8500</v>
      </c>
      <c r="V47" s="265" t="s">
        <v>209</v>
      </c>
      <c r="W47" s="265">
        <v>1120</v>
      </c>
      <c r="Y47" s="265">
        <v>200</v>
      </c>
      <c r="Z47" s="265" t="s">
        <v>832</v>
      </c>
      <c r="AA47" s="265">
        <v>50</v>
      </c>
      <c r="AB47" s="265">
        <v>50</v>
      </c>
      <c r="AD47" s="268" t="s">
        <v>839</v>
      </c>
      <c r="AE47" s="265" t="s">
        <v>840</v>
      </c>
      <c r="AF47" s="269" t="s">
        <v>839</v>
      </c>
      <c r="AG47" s="265">
        <v>1</v>
      </c>
      <c r="AH47" s="265" t="s">
        <v>834</v>
      </c>
      <c r="AI47" s="265">
        <v>0.24</v>
      </c>
      <c r="AJ47" s="265">
        <v>4</v>
      </c>
      <c r="AK47" s="274">
        <f t="shared" si="2"/>
        <v>87.5</v>
      </c>
      <c r="AN47" s="393" t="s">
        <v>1473</v>
      </c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</row>
    <row r="48" spans="1:184" s="265" customFormat="1" x14ac:dyDescent="0.25">
      <c r="A48" s="271" t="s">
        <v>54</v>
      </c>
      <c r="B48" s="272" t="s">
        <v>208</v>
      </c>
      <c r="C48" s="272">
        <f t="shared" si="1"/>
        <v>90405</v>
      </c>
      <c r="D48" s="272" t="s">
        <v>94</v>
      </c>
      <c r="E48" s="265" t="s">
        <v>209</v>
      </c>
      <c r="F48" s="272"/>
      <c r="G48" s="272" t="s">
        <v>210</v>
      </c>
      <c r="H48" s="272" t="s">
        <v>211</v>
      </c>
      <c r="I48" s="272">
        <v>40000</v>
      </c>
      <c r="J48" s="273" t="s">
        <v>209</v>
      </c>
      <c r="K48" s="272">
        <v>15160</v>
      </c>
      <c r="L48" s="269">
        <v>301514</v>
      </c>
      <c r="M48" s="272">
        <v>8200</v>
      </c>
      <c r="N48" s="272" t="s">
        <v>212</v>
      </c>
      <c r="O48" s="272">
        <v>10425</v>
      </c>
      <c r="P48" s="272">
        <v>90031</v>
      </c>
      <c r="Q48" s="272">
        <v>2000</v>
      </c>
      <c r="R48" s="272"/>
      <c r="S48" s="272">
        <v>4800</v>
      </c>
      <c r="T48" s="272"/>
      <c r="U48" s="272">
        <v>8500</v>
      </c>
      <c r="V48" s="272" t="s">
        <v>209</v>
      </c>
      <c r="W48" s="272">
        <v>1120</v>
      </c>
      <c r="X48" s="272"/>
      <c r="Y48" s="272">
        <v>200</v>
      </c>
      <c r="Z48" s="272" t="s">
        <v>882</v>
      </c>
      <c r="AA48" s="272">
        <v>50</v>
      </c>
      <c r="AB48" s="272">
        <v>50</v>
      </c>
      <c r="AC48" s="272"/>
      <c r="AD48" s="272" t="s">
        <v>1036</v>
      </c>
      <c r="AE48" s="272" t="s">
        <v>1037</v>
      </c>
      <c r="AF48" s="272">
        <v>1161</v>
      </c>
      <c r="AG48" s="272">
        <v>1</v>
      </c>
      <c r="AH48" s="272" t="s">
        <v>888</v>
      </c>
      <c r="AI48" s="274">
        <v>0.248</v>
      </c>
      <c r="AJ48" s="272">
        <v>5</v>
      </c>
      <c r="AK48" s="274">
        <f t="shared" si="2"/>
        <v>84.677419354838719</v>
      </c>
      <c r="AL48" s="272"/>
      <c r="AM48" s="272"/>
      <c r="AN48" s="401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</row>
    <row r="49" spans="1:184" s="265" customFormat="1" x14ac:dyDescent="0.25">
      <c r="A49" s="271" t="s">
        <v>54</v>
      </c>
      <c r="B49" s="272" t="s">
        <v>208</v>
      </c>
      <c r="C49" s="272">
        <v>90405</v>
      </c>
      <c r="D49" s="272" t="s">
        <v>94</v>
      </c>
      <c r="E49" s="265" t="s">
        <v>209</v>
      </c>
      <c r="F49" s="272"/>
      <c r="G49" s="272"/>
      <c r="H49" s="272"/>
      <c r="I49" s="272"/>
      <c r="J49" s="273"/>
      <c r="K49" s="272"/>
      <c r="L49" s="269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 t="s">
        <v>882</v>
      </c>
      <c r="AA49" s="272">
        <v>50</v>
      </c>
      <c r="AB49" s="272">
        <v>50</v>
      </c>
      <c r="AC49" s="272"/>
      <c r="AD49" s="272" t="s">
        <v>1038</v>
      </c>
      <c r="AE49" s="272" t="s">
        <v>1039</v>
      </c>
      <c r="AF49" s="272">
        <v>1161004</v>
      </c>
      <c r="AG49" s="272">
        <v>1</v>
      </c>
      <c r="AH49" s="272" t="s">
        <v>888</v>
      </c>
      <c r="AI49" s="274">
        <v>0.8</v>
      </c>
      <c r="AJ49" s="272">
        <v>5</v>
      </c>
      <c r="AK49" s="274">
        <f t="shared" si="2"/>
        <v>26.249999999999996</v>
      </c>
      <c r="AL49" s="272"/>
      <c r="AM49" s="272"/>
      <c r="AN49" s="401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</row>
    <row r="50" spans="1:184" s="265" customFormat="1" x14ac:dyDescent="0.25">
      <c r="A50" s="271" t="s">
        <v>54</v>
      </c>
      <c r="B50" s="272" t="s">
        <v>208</v>
      </c>
      <c r="C50" s="272">
        <v>90405</v>
      </c>
      <c r="D50" s="272" t="s">
        <v>94</v>
      </c>
      <c r="E50" s="265" t="s">
        <v>209</v>
      </c>
      <c r="F50" s="272"/>
      <c r="G50" s="272"/>
      <c r="H50" s="272"/>
      <c r="I50" s="272"/>
      <c r="J50" s="273"/>
      <c r="K50" s="272"/>
      <c r="L50" s="269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 t="s">
        <v>882</v>
      </c>
      <c r="AA50" s="272">
        <v>50</v>
      </c>
      <c r="AB50" s="272">
        <v>50</v>
      </c>
      <c r="AC50" s="272"/>
      <c r="AD50" s="272" t="s">
        <v>1040</v>
      </c>
      <c r="AE50" s="272" t="s">
        <v>1041</v>
      </c>
      <c r="AF50" s="272">
        <v>1165002</v>
      </c>
      <c r="AG50" s="272">
        <v>1</v>
      </c>
      <c r="AH50" s="272" t="s">
        <v>888</v>
      </c>
      <c r="AI50" s="274">
        <v>1.02</v>
      </c>
      <c r="AJ50" s="272">
        <v>5</v>
      </c>
      <c r="AK50" s="274">
        <f t="shared" si="2"/>
        <v>20.588235294117645</v>
      </c>
      <c r="AL50" s="272"/>
      <c r="AM50" s="272"/>
      <c r="AN50" s="401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</row>
    <row r="51" spans="1:184" s="265" customFormat="1" x14ac:dyDescent="0.25">
      <c r="A51" s="271" t="s">
        <v>54</v>
      </c>
      <c r="B51" s="272" t="s">
        <v>208</v>
      </c>
      <c r="C51" s="272">
        <v>90405</v>
      </c>
      <c r="D51" s="272" t="s">
        <v>94</v>
      </c>
      <c r="E51" s="265" t="s">
        <v>209</v>
      </c>
      <c r="F51" s="272"/>
      <c r="G51" s="272"/>
      <c r="H51" s="272"/>
      <c r="I51" s="272"/>
      <c r="J51" s="273"/>
      <c r="K51" s="272"/>
      <c r="L51" s="269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 t="s">
        <v>882</v>
      </c>
      <c r="AA51" s="272">
        <v>40</v>
      </c>
      <c r="AB51" s="272">
        <v>40</v>
      </c>
      <c r="AC51" s="272"/>
      <c r="AD51" s="272" t="s">
        <v>1042</v>
      </c>
      <c r="AE51" s="272" t="s">
        <v>1043</v>
      </c>
      <c r="AF51" s="272">
        <v>1165003</v>
      </c>
      <c r="AG51" s="272">
        <v>1</v>
      </c>
      <c r="AH51" s="272" t="s">
        <v>888</v>
      </c>
      <c r="AI51" s="274">
        <v>2.65</v>
      </c>
      <c r="AJ51" s="272">
        <v>5</v>
      </c>
      <c r="AK51" s="274">
        <f t="shared" si="2"/>
        <v>7.9245283018867925</v>
      </c>
      <c r="AL51" s="272"/>
      <c r="AM51" s="272"/>
      <c r="AN51" s="401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</row>
    <row r="52" spans="1:184" s="153" customFormat="1" ht="15.75" thickBot="1" x14ac:dyDescent="0.3">
      <c r="A52" s="264" t="s">
        <v>54</v>
      </c>
      <c r="B52" s="265" t="s">
        <v>208</v>
      </c>
      <c r="C52" s="265">
        <f t="shared" ref="C52:C64" si="3">SUM(I52,K52,M52,O52,Q52,S52,U52,W52,Y52)</f>
        <v>90405</v>
      </c>
      <c r="D52" s="265" t="s">
        <v>94</v>
      </c>
      <c r="E52" s="265" t="s">
        <v>209</v>
      </c>
      <c r="F52" s="265"/>
      <c r="G52" s="266" t="s">
        <v>210</v>
      </c>
      <c r="H52" s="265" t="s">
        <v>211</v>
      </c>
      <c r="I52" s="265">
        <v>40000</v>
      </c>
      <c r="J52" s="267" t="s">
        <v>209</v>
      </c>
      <c r="K52" s="265">
        <v>15160</v>
      </c>
      <c r="L52" s="269">
        <v>301514</v>
      </c>
      <c r="M52" s="265">
        <v>8200</v>
      </c>
      <c r="N52" s="265" t="s">
        <v>212</v>
      </c>
      <c r="O52" s="265">
        <v>10425</v>
      </c>
      <c r="P52" s="265">
        <v>90031</v>
      </c>
      <c r="Q52" s="265">
        <v>2000</v>
      </c>
      <c r="R52" s="265"/>
      <c r="S52" s="265">
        <v>4800</v>
      </c>
      <c r="T52" s="265"/>
      <c r="U52" s="265">
        <v>8500</v>
      </c>
      <c r="V52" s="265" t="s">
        <v>209</v>
      </c>
      <c r="W52" s="265">
        <v>1120</v>
      </c>
      <c r="X52" s="265"/>
      <c r="Y52" s="265">
        <v>200</v>
      </c>
      <c r="Z52" s="265" t="s">
        <v>1283</v>
      </c>
      <c r="AA52" s="265">
        <v>50</v>
      </c>
      <c r="AB52" s="265">
        <v>50</v>
      </c>
      <c r="AC52" s="265"/>
      <c r="AD52" s="269" t="s">
        <v>1309</v>
      </c>
      <c r="AE52" s="265" t="s">
        <v>1310</v>
      </c>
      <c r="AF52" s="268" t="s">
        <v>1309</v>
      </c>
      <c r="AG52" s="265">
        <v>1</v>
      </c>
      <c r="AH52" s="265" t="s">
        <v>626</v>
      </c>
      <c r="AI52" s="274">
        <v>0.28000000000000003</v>
      </c>
      <c r="AJ52" s="265">
        <v>3</v>
      </c>
      <c r="AK52" s="274">
        <f t="shared" si="2"/>
        <v>74.999999999999986</v>
      </c>
      <c r="AL52" s="265"/>
      <c r="AM52" s="265"/>
      <c r="AN52" s="402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</row>
    <row r="53" spans="1:184" s="153" customFormat="1" x14ac:dyDescent="0.25">
      <c r="A53" s="157" t="s">
        <v>54</v>
      </c>
      <c r="B53" s="153" t="s">
        <v>216</v>
      </c>
      <c r="C53" s="153">
        <f t="shared" si="3"/>
        <v>680</v>
      </c>
      <c r="D53" s="153" t="s">
        <v>71</v>
      </c>
      <c r="E53" s="153" t="s">
        <v>217</v>
      </c>
      <c r="G53" s="185" t="s">
        <v>210</v>
      </c>
      <c r="I53" s="153">
        <v>330</v>
      </c>
      <c r="J53" s="243" t="s">
        <v>217</v>
      </c>
      <c r="K53" s="153">
        <v>200</v>
      </c>
      <c r="L53" s="245">
        <v>301598</v>
      </c>
      <c r="M53" s="153">
        <v>100</v>
      </c>
      <c r="N53" s="153" t="s">
        <v>218</v>
      </c>
      <c r="O53" s="153">
        <v>50</v>
      </c>
      <c r="Z53" s="153" t="s">
        <v>159</v>
      </c>
      <c r="AA53" s="153">
        <v>50</v>
      </c>
      <c r="AB53" s="153">
        <v>50</v>
      </c>
      <c r="AD53" s="243" t="s">
        <v>219</v>
      </c>
      <c r="AE53" s="153" t="s">
        <v>220</v>
      </c>
      <c r="AF53" s="243" t="s">
        <v>219</v>
      </c>
      <c r="AG53" s="153">
        <v>1</v>
      </c>
      <c r="AH53" s="153" t="s">
        <v>83</v>
      </c>
      <c r="AI53" s="153" t="s">
        <v>221</v>
      </c>
      <c r="AJ53" s="153">
        <v>5</v>
      </c>
      <c r="AL53" s="153" t="s">
        <v>1475</v>
      </c>
      <c r="AN53" s="29" t="s">
        <v>1473</v>
      </c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</row>
    <row r="54" spans="1:184" s="153" customFormat="1" x14ac:dyDescent="0.25">
      <c r="A54" s="157" t="s">
        <v>54</v>
      </c>
      <c r="B54" s="153" t="s">
        <v>216</v>
      </c>
      <c r="C54" s="153">
        <f t="shared" si="3"/>
        <v>680</v>
      </c>
      <c r="D54" s="153" t="s">
        <v>71</v>
      </c>
      <c r="E54" s="153" t="s">
        <v>217</v>
      </c>
      <c r="G54" s="185" t="s">
        <v>210</v>
      </c>
      <c r="I54" s="153">
        <v>330</v>
      </c>
      <c r="J54" s="243" t="s">
        <v>217</v>
      </c>
      <c r="K54" s="153">
        <v>200</v>
      </c>
      <c r="L54" s="245">
        <v>301598</v>
      </c>
      <c r="M54" s="153">
        <v>100</v>
      </c>
      <c r="N54" s="153" t="s">
        <v>218</v>
      </c>
      <c r="O54" s="153">
        <v>50</v>
      </c>
      <c r="Z54" s="153" t="s">
        <v>360</v>
      </c>
      <c r="AA54" s="153">
        <v>10</v>
      </c>
      <c r="AB54" s="153">
        <v>1</v>
      </c>
      <c r="AD54" s="153" t="s">
        <v>450</v>
      </c>
      <c r="AE54" s="153" t="s">
        <v>451</v>
      </c>
      <c r="AF54" s="153" t="s">
        <v>450</v>
      </c>
      <c r="AG54" s="153">
        <v>1</v>
      </c>
      <c r="AH54" s="153" t="s">
        <v>76</v>
      </c>
      <c r="AI54" s="157">
        <v>0.37</v>
      </c>
      <c r="AJ54" s="153">
        <v>3</v>
      </c>
      <c r="AN54" s="29" t="s">
        <v>1473</v>
      </c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</row>
    <row r="55" spans="1:184" s="153" customFormat="1" x14ac:dyDescent="0.25">
      <c r="A55" s="157" t="s">
        <v>54</v>
      </c>
      <c r="B55" s="153" t="s">
        <v>216</v>
      </c>
      <c r="C55" s="153">
        <f t="shared" si="3"/>
        <v>680</v>
      </c>
      <c r="D55" s="153" t="s">
        <v>71</v>
      </c>
      <c r="E55" s="153" t="s">
        <v>217</v>
      </c>
      <c r="G55" s="185" t="s">
        <v>210</v>
      </c>
      <c r="I55" s="153">
        <v>330</v>
      </c>
      <c r="J55" s="243" t="s">
        <v>217</v>
      </c>
      <c r="K55" s="153">
        <v>200</v>
      </c>
      <c r="L55" s="245">
        <v>301598</v>
      </c>
      <c r="M55" s="153">
        <v>100</v>
      </c>
      <c r="N55" s="153" t="s">
        <v>218</v>
      </c>
      <c r="O55" s="153">
        <v>50</v>
      </c>
      <c r="Z55" s="153" t="s">
        <v>692</v>
      </c>
      <c r="AA55" s="153">
        <v>50</v>
      </c>
      <c r="AB55" s="153">
        <v>50</v>
      </c>
      <c r="AC55" s="153">
        <v>50</v>
      </c>
      <c r="AD55" s="244">
        <v>6014101</v>
      </c>
      <c r="AE55" s="153" t="s">
        <v>706</v>
      </c>
      <c r="AF55" s="245">
        <v>6014101</v>
      </c>
      <c r="AH55" s="153" t="s">
        <v>689</v>
      </c>
      <c r="AI55" s="153">
        <v>0.4</v>
      </c>
      <c r="AJ55" s="153">
        <v>3</v>
      </c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</row>
    <row r="56" spans="1:184" s="153" customFormat="1" x14ac:dyDescent="0.25">
      <c r="A56" s="157" t="s">
        <v>54</v>
      </c>
      <c r="B56" s="153" t="s">
        <v>216</v>
      </c>
      <c r="C56" s="153">
        <f t="shared" si="3"/>
        <v>680</v>
      </c>
      <c r="D56" s="153" t="s">
        <v>71</v>
      </c>
      <c r="E56" s="153" t="s">
        <v>217</v>
      </c>
      <c r="G56" s="185" t="s">
        <v>210</v>
      </c>
      <c r="I56" s="153">
        <v>330</v>
      </c>
      <c r="J56" s="243" t="s">
        <v>217</v>
      </c>
      <c r="K56" s="153">
        <v>200</v>
      </c>
      <c r="L56" s="245">
        <v>301598</v>
      </c>
      <c r="M56" s="153">
        <v>100</v>
      </c>
      <c r="N56" s="153" t="s">
        <v>218</v>
      </c>
      <c r="O56" s="153">
        <v>50</v>
      </c>
      <c r="Z56" s="153" t="s">
        <v>726</v>
      </c>
      <c r="AA56" s="153">
        <v>50</v>
      </c>
      <c r="AB56" s="153">
        <v>50</v>
      </c>
      <c r="AD56" s="244">
        <v>1200338</v>
      </c>
      <c r="AE56" s="153" t="s">
        <v>776</v>
      </c>
      <c r="AF56" s="244">
        <v>41826</v>
      </c>
      <c r="AG56" s="153">
        <v>1</v>
      </c>
      <c r="AH56" s="153" t="s">
        <v>729</v>
      </c>
      <c r="AI56" s="153">
        <v>0.98</v>
      </c>
      <c r="AJ56" s="153">
        <v>5</v>
      </c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</row>
    <row r="57" spans="1:184" s="153" customFormat="1" x14ac:dyDescent="0.25">
      <c r="A57" s="157" t="s">
        <v>54</v>
      </c>
      <c r="B57" s="153" t="s">
        <v>216</v>
      </c>
      <c r="C57" s="153">
        <f t="shared" si="3"/>
        <v>680</v>
      </c>
      <c r="D57" s="153" t="s">
        <v>71</v>
      </c>
      <c r="E57" s="153" t="s">
        <v>217</v>
      </c>
      <c r="G57" s="185" t="s">
        <v>210</v>
      </c>
      <c r="I57" s="153">
        <v>330</v>
      </c>
      <c r="J57" s="243" t="s">
        <v>217</v>
      </c>
      <c r="K57" s="153">
        <v>200</v>
      </c>
      <c r="L57" s="245">
        <v>301598</v>
      </c>
      <c r="M57" s="153">
        <v>100</v>
      </c>
      <c r="N57" s="153" t="s">
        <v>218</v>
      </c>
      <c r="O57" s="153">
        <v>50</v>
      </c>
      <c r="Z57" s="153" t="s">
        <v>832</v>
      </c>
      <c r="AA57" s="153">
        <v>50</v>
      </c>
      <c r="AB57" s="153">
        <v>50</v>
      </c>
      <c r="AD57" s="244">
        <v>13322</v>
      </c>
      <c r="AE57" s="153" t="s">
        <v>841</v>
      </c>
      <c r="AF57" s="245">
        <v>13322</v>
      </c>
      <c r="AG57" s="153">
        <v>1</v>
      </c>
      <c r="AH57" s="153" t="s">
        <v>834</v>
      </c>
      <c r="AI57" s="153">
        <v>1.5</v>
      </c>
      <c r="AJ57" s="153">
        <v>4</v>
      </c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</row>
    <row r="58" spans="1:184" s="153" customFormat="1" x14ac:dyDescent="0.25">
      <c r="A58" s="246" t="s">
        <v>54</v>
      </c>
      <c r="B58" s="247" t="s">
        <v>216</v>
      </c>
      <c r="C58" s="247">
        <f t="shared" si="3"/>
        <v>680</v>
      </c>
      <c r="D58" s="247" t="s">
        <v>71</v>
      </c>
      <c r="E58" s="153" t="s">
        <v>217</v>
      </c>
      <c r="F58" s="247"/>
      <c r="G58" s="247" t="s">
        <v>210</v>
      </c>
      <c r="H58" s="247"/>
      <c r="I58" s="247">
        <v>330</v>
      </c>
      <c r="J58" s="248" t="s">
        <v>217</v>
      </c>
      <c r="K58" s="247">
        <v>200</v>
      </c>
      <c r="L58" s="245">
        <v>301598</v>
      </c>
      <c r="M58" s="247">
        <v>100</v>
      </c>
      <c r="N58" s="247" t="s">
        <v>218</v>
      </c>
      <c r="O58" s="247">
        <v>50</v>
      </c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 t="s">
        <v>882</v>
      </c>
      <c r="AA58" s="247">
        <v>50</v>
      </c>
      <c r="AB58" s="247">
        <v>50</v>
      </c>
      <c r="AC58" s="247"/>
      <c r="AD58" s="247" t="s">
        <v>1044</v>
      </c>
      <c r="AE58" s="247" t="s">
        <v>1045</v>
      </c>
      <c r="AF58" s="247">
        <v>1163</v>
      </c>
      <c r="AG58" s="247">
        <v>1</v>
      </c>
      <c r="AH58" s="247" t="s">
        <v>888</v>
      </c>
      <c r="AI58" s="153">
        <v>1.865</v>
      </c>
      <c r="AJ58" s="247">
        <v>5</v>
      </c>
      <c r="AM58" s="247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</row>
    <row r="59" spans="1:184" s="176" customFormat="1" ht="15.75" thickBot="1" x14ac:dyDescent="0.3">
      <c r="A59" s="157" t="s">
        <v>54</v>
      </c>
      <c r="B59" s="153" t="s">
        <v>216</v>
      </c>
      <c r="C59" s="153">
        <f t="shared" si="3"/>
        <v>680</v>
      </c>
      <c r="D59" s="153" t="s">
        <v>71</v>
      </c>
      <c r="E59" s="153" t="s">
        <v>217</v>
      </c>
      <c r="F59" s="153"/>
      <c r="G59" s="185" t="s">
        <v>210</v>
      </c>
      <c r="H59" s="153"/>
      <c r="I59" s="153">
        <v>330</v>
      </c>
      <c r="J59" s="243" t="s">
        <v>217</v>
      </c>
      <c r="K59" s="153">
        <v>200</v>
      </c>
      <c r="L59" s="245">
        <v>301598</v>
      </c>
      <c r="M59" s="153">
        <v>100</v>
      </c>
      <c r="N59" s="153" t="s">
        <v>218</v>
      </c>
      <c r="O59" s="153">
        <v>50</v>
      </c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 t="s">
        <v>1283</v>
      </c>
      <c r="AA59" s="153">
        <v>50</v>
      </c>
      <c r="AB59" s="153">
        <v>50</v>
      </c>
      <c r="AC59" s="153"/>
      <c r="AD59" s="245" t="s">
        <v>1311</v>
      </c>
      <c r="AE59" s="153" t="s">
        <v>1312</v>
      </c>
      <c r="AF59" s="244" t="s">
        <v>1311</v>
      </c>
      <c r="AG59" s="153">
        <v>1</v>
      </c>
      <c r="AH59" s="153" t="s">
        <v>626</v>
      </c>
      <c r="AI59" s="157">
        <v>0.31</v>
      </c>
      <c r="AJ59" s="153">
        <v>3</v>
      </c>
      <c r="AK59" s="153"/>
      <c r="AL59" s="153"/>
      <c r="AM59" s="153"/>
      <c r="AN59" s="153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</row>
    <row r="60" spans="1:184" s="176" customFormat="1" ht="30" x14ac:dyDescent="0.25">
      <c r="A60" s="233" t="s">
        <v>54</v>
      </c>
      <c r="B60" s="176" t="s">
        <v>222</v>
      </c>
      <c r="C60" s="176">
        <f t="shared" si="3"/>
        <v>510</v>
      </c>
      <c r="D60" s="176" t="s">
        <v>71</v>
      </c>
      <c r="E60" s="176" t="s">
        <v>223</v>
      </c>
      <c r="G60" s="177" t="s">
        <v>224</v>
      </c>
      <c r="I60" s="176">
        <v>500</v>
      </c>
      <c r="L60" s="178">
        <v>301754</v>
      </c>
      <c r="M60" s="176">
        <v>10</v>
      </c>
      <c r="Z60" s="176" t="s">
        <v>159</v>
      </c>
      <c r="AA60" s="176">
        <v>50</v>
      </c>
      <c r="AB60" s="176">
        <v>50</v>
      </c>
      <c r="AD60" s="234" t="s">
        <v>225</v>
      </c>
      <c r="AE60" s="176" t="s">
        <v>226</v>
      </c>
      <c r="AF60" s="234" t="s">
        <v>225</v>
      </c>
      <c r="AG60" s="176">
        <v>1</v>
      </c>
      <c r="AH60" s="176" t="s">
        <v>83</v>
      </c>
      <c r="AI60" s="178" t="s">
        <v>227</v>
      </c>
      <c r="AJ60" s="176">
        <v>5</v>
      </c>
      <c r="AL60" s="176" t="s">
        <v>1475</v>
      </c>
      <c r="AN60" s="398" t="s">
        <v>1473</v>
      </c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</row>
    <row r="61" spans="1:184" s="176" customFormat="1" ht="30" x14ac:dyDescent="0.25">
      <c r="A61" s="233" t="s">
        <v>54</v>
      </c>
      <c r="B61" s="176" t="s">
        <v>222</v>
      </c>
      <c r="C61" s="176">
        <f t="shared" si="3"/>
        <v>510</v>
      </c>
      <c r="D61" s="176" t="s">
        <v>71</v>
      </c>
      <c r="E61" s="176" t="s">
        <v>223</v>
      </c>
      <c r="G61" s="177" t="s">
        <v>224</v>
      </c>
      <c r="I61" s="176">
        <v>500</v>
      </c>
      <c r="L61" s="178">
        <v>301754</v>
      </c>
      <c r="M61" s="176">
        <v>10</v>
      </c>
      <c r="Z61" s="176" t="s">
        <v>360</v>
      </c>
      <c r="AA61" s="176">
        <v>10</v>
      </c>
      <c r="AB61" s="176">
        <v>1</v>
      </c>
      <c r="AD61" s="176" t="s">
        <v>452</v>
      </c>
      <c r="AE61" s="176" t="s">
        <v>453</v>
      </c>
      <c r="AF61" s="176" t="s">
        <v>452</v>
      </c>
      <c r="AG61" s="176">
        <v>1</v>
      </c>
      <c r="AH61" s="176" t="s">
        <v>76</v>
      </c>
      <c r="AI61" s="176">
        <v>0.38</v>
      </c>
      <c r="AJ61" s="176">
        <v>3</v>
      </c>
      <c r="AN61" s="393" t="s">
        <v>1473</v>
      </c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</row>
    <row r="62" spans="1:184" s="176" customFormat="1" ht="30" x14ac:dyDescent="0.25">
      <c r="A62" s="233" t="s">
        <v>54</v>
      </c>
      <c r="B62" s="176" t="s">
        <v>222</v>
      </c>
      <c r="C62" s="176">
        <f t="shared" si="3"/>
        <v>510</v>
      </c>
      <c r="D62" s="176" t="s">
        <v>71</v>
      </c>
      <c r="E62" s="176" t="s">
        <v>223</v>
      </c>
      <c r="G62" s="177" t="s">
        <v>224</v>
      </c>
      <c r="I62" s="176">
        <v>500</v>
      </c>
      <c r="L62" s="178">
        <v>301754</v>
      </c>
      <c r="M62" s="176">
        <v>10</v>
      </c>
      <c r="Z62" s="176" t="s">
        <v>692</v>
      </c>
      <c r="AA62" s="176">
        <v>50</v>
      </c>
      <c r="AB62" s="176">
        <v>50</v>
      </c>
      <c r="AC62" s="176">
        <v>50</v>
      </c>
      <c r="AD62" s="179">
        <v>6014100</v>
      </c>
      <c r="AE62" s="176" t="s">
        <v>707</v>
      </c>
      <c r="AF62" s="178">
        <v>6014100</v>
      </c>
      <c r="AH62" s="176" t="s">
        <v>689</v>
      </c>
      <c r="AI62" s="176">
        <v>0.45</v>
      </c>
      <c r="AJ62" s="176">
        <v>3</v>
      </c>
      <c r="AN62" s="431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</row>
    <row r="63" spans="1:184" s="176" customFormat="1" ht="30" x14ac:dyDescent="0.25">
      <c r="A63" s="233" t="s">
        <v>54</v>
      </c>
      <c r="B63" s="176" t="s">
        <v>222</v>
      </c>
      <c r="C63" s="176">
        <f t="shared" si="3"/>
        <v>510</v>
      </c>
      <c r="D63" s="176" t="s">
        <v>71</v>
      </c>
      <c r="E63" s="176" t="s">
        <v>223</v>
      </c>
      <c r="G63" s="177" t="s">
        <v>224</v>
      </c>
      <c r="I63" s="176">
        <v>500</v>
      </c>
      <c r="L63" s="178">
        <v>301754</v>
      </c>
      <c r="M63" s="176">
        <v>10</v>
      </c>
      <c r="Z63" s="176" t="s">
        <v>726</v>
      </c>
      <c r="AA63" s="176">
        <v>50</v>
      </c>
      <c r="AB63" s="176">
        <v>50</v>
      </c>
      <c r="AD63" s="179">
        <v>1200339</v>
      </c>
      <c r="AE63" s="176" t="s">
        <v>777</v>
      </c>
      <c r="AF63" s="179">
        <v>41828</v>
      </c>
      <c r="AG63" s="176">
        <v>1</v>
      </c>
      <c r="AH63" s="176" t="s">
        <v>729</v>
      </c>
      <c r="AI63" s="176">
        <v>1.6</v>
      </c>
      <c r="AJ63" s="176">
        <v>5</v>
      </c>
      <c r="AN63" s="431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</row>
    <row r="64" spans="1:184" s="176" customFormat="1" x14ac:dyDescent="0.25">
      <c r="A64" s="236" t="s">
        <v>54</v>
      </c>
      <c r="B64" s="174" t="s">
        <v>222</v>
      </c>
      <c r="C64" s="174">
        <f t="shared" si="3"/>
        <v>510</v>
      </c>
      <c r="D64" s="174" t="s">
        <v>71</v>
      </c>
      <c r="E64" s="176" t="s">
        <v>223</v>
      </c>
      <c r="F64" s="174"/>
      <c r="G64" s="174" t="s">
        <v>224</v>
      </c>
      <c r="H64" s="174"/>
      <c r="I64" s="174">
        <v>500</v>
      </c>
      <c r="J64" s="174"/>
      <c r="K64" s="174"/>
      <c r="L64" s="178">
        <v>301754</v>
      </c>
      <c r="M64" s="174">
        <v>10</v>
      </c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 t="s">
        <v>882</v>
      </c>
      <c r="AA64" s="174">
        <v>50</v>
      </c>
      <c r="AB64" s="174">
        <v>50</v>
      </c>
      <c r="AC64" s="174"/>
      <c r="AD64" s="174" t="s">
        <v>1046</v>
      </c>
      <c r="AE64" s="174" t="s">
        <v>1047</v>
      </c>
      <c r="AF64" s="174">
        <v>1160002</v>
      </c>
      <c r="AG64" s="174">
        <v>1</v>
      </c>
      <c r="AH64" s="174" t="s">
        <v>888</v>
      </c>
      <c r="AI64" s="175">
        <v>0.42499999999999999</v>
      </c>
      <c r="AJ64" s="174">
        <v>5</v>
      </c>
      <c r="AK64" s="174"/>
      <c r="AL64" s="174"/>
      <c r="AM64" s="174"/>
      <c r="AN64" s="431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</row>
    <row r="65" spans="1:184" s="176" customFormat="1" x14ac:dyDescent="0.25">
      <c r="A65" s="236" t="s">
        <v>54</v>
      </c>
      <c r="B65" s="174" t="s">
        <v>222</v>
      </c>
      <c r="C65" s="174">
        <v>510</v>
      </c>
      <c r="D65" s="174" t="s">
        <v>71</v>
      </c>
      <c r="E65" s="176" t="s">
        <v>223</v>
      </c>
      <c r="F65" s="174"/>
      <c r="G65" s="174"/>
      <c r="H65" s="174"/>
      <c r="I65" s="174"/>
      <c r="J65" s="174"/>
      <c r="K65" s="174"/>
      <c r="L65" s="178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 t="s">
        <v>882</v>
      </c>
      <c r="AA65" s="174">
        <v>50</v>
      </c>
      <c r="AB65" s="174">
        <v>50</v>
      </c>
      <c r="AC65" s="174"/>
      <c r="AD65" s="174" t="s">
        <v>1048</v>
      </c>
      <c r="AE65" s="174" t="s">
        <v>1049</v>
      </c>
      <c r="AF65" s="174">
        <v>1160001</v>
      </c>
      <c r="AG65" s="174">
        <v>1</v>
      </c>
      <c r="AH65" s="174" t="s">
        <v>888</v>
      </c>
      <c r="AI65" s="175">
        <v>0.42499999999999999</v>
      </c>
      <c r="AJ65" s="174">
        <v>5</v>
      </c>
      <c r="AK65" s="174"/>
      <c r="AL65" s="174"/>
      <c r="AM65" s="174"/>
      <c r="AN65" s="431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</row>
    <row r="66" spans="1:184" s="176" customFormat="1" x14ac:dyDescent="0.25">
      <c r="A66" s="236" t="s">
        <v>54</v>
      </c>
      <c r="B66" s="174" t="s">
        <v>222</v>
      </c>
      <c r="C66" s="174">
        <v>510</v>
      </c>
      <c r="D66" s="174" t="s">
        <v>71</v>
      </c>
      <c r="E66" s="176" t="s">
        <v>223</v>
      </c>
      <c r="F66" s="174"/>
      <c r="G66" s="174"/>
      <c r="H66" s="174"/>
      <c r="I66" s="174"/>
      <c r="J66" s="174"/>
      <c r="K66" s="174"/>
      <c r="L66" s="178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 t="s">
        <v>882</v>
      </c>
      <c r="AA66" s="174">
        <v>50</v>
      </c>
      <c r="AB66" s="174">
        <v>50</v>
      </c>
      <c r="AC66" s="174"/>
      <c r="AD66" s="174" t="s">
        <v>1050</v>
      </c>
      <c r="AE66" s="174" t="s">
        <v>1051</v>
      </c>
      <c r="AF66" s="174">
        <v>1160000</v>
      </c>
      <c r="AG66" s="174">
        <v>1</v>
      </c>
      <c r="AH66" s="174" t="s">
        <v>888</v>
      </c>
      <c r="AI66" s="175">
        <v>0.42499999999999999</v>
      </c>
      <c r="AJ66" s="174">
        <v>5</v>
      </c>
      <c r="AK66" s="174"/>
      <c r="AL66" s="174"/>
      <c r="AM66" s="174"/>
      <c r="AN66" s="431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</row>
    <row r="67" spans="1:184" ht="30.75" thickBot="1" x14ac:dyDescent="0.3">
      <c r="A67" s="233" t="s">
        <v>54</v>
      </c>
      <c r="B67" s="176" t="s">
        <v>222</v>
      </c>
      <c r="C67" s="176">
        <f>SUM(I67,K67,M67,O67,Q67,S67,U67,W67,Y67)</f>
        <v>510</v>
      </c>
      <c r="D67" s="176" t="s">
        <v>71</v>
      </c>
      <c r="E67" s="176" t="s">
        <v>223</v>
      </c>
      <c r="F67" s="176"/>
      <c r="G67" s="177" t="s">
        <v>224</v>
      </c>
      <c r="H67" s="176"/>
      <c r="I67" s="176">
        <v>500</v>
      </c>
      <c r="J67" s="176"/>
      <c r="K67" s="176"/>
      <c r="L67" s="178">
        <v>301754</v>
      </c>
      <c r="M67" s="176">
        <v>10</v>
      </c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 t="s">
        <v>1283</v>
      </c>
      <c r="AA67" s="176">
        <v>50</v>
      </c>
      <c r="AB67" s="176">
        <v>50</v>
      </c>
      <c r="AC67" s="176"/>
      <c r="AD67" s="178" t="s">
        <v>1313</v>
      </c>
      <c r="AE67" s="176" t="s">
        <v>1314</v>
      </c>
      <c r="AF67" s="179" t="s">
        <v>1313</v>
      </c>
      <c r="AG67" s="176">
        <v>1</v>
      </c>
      <c r="AH67" s="176" t="s">
        <v>626</v>
      </c>
      <c r="AI67" s="233">
        <v>0.31</v>
      </c>
      <c r="AJ67" s="176">
        <v>3</v>
      </c>
      <c r="AK67" s="176"/>
      <c r="AL67" s="176"/>
      <c r="AM67" s="176"/>
      <c r="AN67" s="432"/>
    </row>
    <row r="68" spans="1:184" s="38" customFormat="1" ht="59.25" customHeight="1" thickBot="1" x14ac:dyDescent="0.3">
      <c r="A68" s="14" t="s">
        <v>57</v>
      </c>
      <c r="B68" s="14" t="s">
        <v>57</v>
      </c>
      <c r="C68"/>
      <c r="D68" s="14" t="s">
        <v>39</v>
      </c>
      <c r="E68" s="159" t="s">
        <v>1464</v>
      </c>
      <c r="F68"/>
      <c r="G68" s="16"/>
      <c r="H68" s="16" t="s">
        <v>58</v>
      </c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 t="s">
        <v>1459</v>
      </c>
      <c r="AA68"/>
      <c r="AB68"/>
      <c r="AC68"/>
      <c r="AD68" s="17"/>
      <c r="AE68"/>
      <c r="AF68" s="17"/>
      <c r="AG68"/>
      <c r="AH68"/>
      <c r="AI68"/>
      <c r="AJ68"/>
      <c r="AK68"/>
      <c r="AL68"/>
      <c r="AM68"/>
      <c r="AO68" s="310"/>
      <c r="AP68" s="310"/>
      <c r="AQ68" s="310"/>
      <c r="AR68" s="310"/>
      <c r="AS68" s="310"/>
      <c r="AT68" s="310"/>
      <c r="AU68" s="310"/>
      <c r="AV68" s="310"/>
      <c r="AW68" s="310"/>
      <c r="AX68" s="310"/>
      <c r="AY68" s="310"/>
      <c r="AZ68" s="310"/>
      <c r="BA68" s="310"/>
      <c r="BB68" s="310"/>
      <c r="BC68" s="310"/>
      <c r="BD68" s="310"/>
      <c r="BE68" s="310"/>
      <c r="BF68" s="310"/>
      <c r="BG68" s="310"/>
      <c r="BH68" s="310"/>
      <c r="BI68" s="310"/>
      <c r="BJ68" s="310"/>
      <c r="BK68" s="310"/>
      <c r="BL68" s="310"/>
      <c r="BM68" s="310"/>
      <c r="BN68" s="310"/>
      <c r="BO68" s="310"/>
      <c r="BP68" s="310"/>
      <c r="BQ68" s="310"/>
      <c r="BR68" s="310"/>
      <c r="BS68" s="310"/>
      <c r="BT68" s="310"/>
      <c r="BU68" s="310"/>
      <c r="BV68" s="310"/>
      <c r="BW68" s="310"/>
      <c r="BX68" s="310"/>
      <c r="BY68" s="310"/>
      <c r="BZ68" s="310"/>
      <c r="CA68" s="310"/>
      <c r="CB68" s="310"/>
      <c r="CC68" s="310"/>
      <c r="CD68" s="310"/>
      <c r="CE68" s="310"/>
      <c r="CF68" s="310"/>
      <c r="CG68" s="310"/>
      <c r="CH68" s="310"/>
      <c r="CI68" s="310"/>
      <c r="CJ68" s="310"/>
      <c r="CK68" s="310"/>
      <c r="CL68" s="310"/>
      <c r="CM68" s="310"/>
      <c r="CN68" s="310"/>
      <c r="CO68" s="310"/>
      <c r="CP68" s="310"/>
      <c r="CQ68" s="310"/>
      <c r="CR68" s="310"/>
      <c r="CS68" s="310"/>
      <c r="CT68" s="310"/>
      <c r="CU68" s="310"/>
      <c r="CV68" s="310"/>
      <c r="CW68" s="310"/>
      <c r="CX68" s="310"/>
      <c r="CY68" s="310"/>
      <c r="CZ68" s="310"/>
      <c r="DA68" s="310"/>
      <c r="DB68" s="310"/>
      <c r="DC68" s="310"/>
      <c r="DD68" s="310"/>
      <c r="DE68" s="310"/>
      <c r="DF68" s="310"/>
      <c r="DG68" s="310"/>
      <c r="DH68" s="310"/>
      <c r="DI68" s="310"/>
      <c r="DJ68" s="310"/>
      <c r="DK68" s="310"/>
      <c r="DL68" s="310"/>
      <c r="DM68" s="310"/>
      <c r="DN68" s="310"/>
      <c r="DO68" s="310"/>
      <c r="DP68" s="310"/>
      <c r="DQ68" s="310"/>
      <c r="DR68" s="310"/>
      <c r="DS68" s="310"/>
      <c r="DT68" s="310"/>
      <c r="DU68" s="310"/>
      <c r="DV68" s="310"/>
      <c r="DW68" s="310"/>
      <c r="DX68" s="310"/>
      <c r="DY68" s="310"/>
      <c r="DZ68" s="310"/>
      <c r="EA68" s="310"/>
      <c r="EB68" s="310"/>
      <c r="EC68" s="310"/>
      <c r="ED68" s="310"/>
      <c r="EE68" s="310"/>
      <c r="EF68" s="310"/>
      <c r="EG68" s="310"/>
      <c r="EH68" s="310"/>
      <c r="EI68" s="310"/>
      <c r="EJ68" s="310"/>
      <c r="EK68" s="310"/>
      <c r="EL68" s="310"/>
      <c r="EM68" s="310"/>
      <c r="EN68" s="310"/>
      <c r="EO68" s="310"/>
      <c r="EP68" s="310"/>
      <c r="EQ68" s="310"/>
      <c r="ER68" s="310"/>
      <c r="ES68" s="310"/>
      <c r="ET68" s="310"/>
      <c r="EU68" s="310"/>
      <c r="EV68" s="310"/>
      <c r="EW68" s="310"/>
      <c r="EX68" s="310"/>
      <c r="EY68" s="310"/>
      <c r="EZ68" s="310"/>
      <c r="FA68" s="310"/>
      <c r="FB68" s="310"/>
      <c r="FC68" s="310"/>
      <c r="FD68" s="310"/>
      <c r="FE68" s="310"/>
      <c r="FF68" s="310"/>
      <c r="FG68" s="310"/>
      <c r="FH68" s="310"/>
      <c r="FI68" s="310"/>
      <c r="FJ68" s="310"/>
      <c r="FK68" s="310"/>
      <c r="FL68" s="310"/>
      <c r="FM68" s="310"/>
      <c r="FN68" s="310"/>
      <c r="FO68" s="310"/>
      <c r="FP68" s="310"/>
      <c r="FQ68" s="310"/>
      <c r="FR68" s="310"/>
      <c r="FS68" s="310"/>
      <c r="FT68" s="310"/>
      <c r="FU68" s="310"/>
      <c r="FV68" s="310"/>
      <c r="FW68" s="310"/>
      <c r="FX68" s="310"/>
      <c r="FY68" s="310"/>
      <c r="FZ68" s="310"/>
      <c r="GA68" s="310"/>
      <c r="GB68" s="310"/>
    </row>
    <row r="69" spans="1:184" s="166" customFormat="1" ht="60" x14ac:dyDescent="0.25">
      <c r="A69" s="87" t="s">
        <v>57</v>
      </c>
      <c r="B69" s="88" t="s">
        <v>251</v>
      </c>
      <c r="C69" s="88">
        <f>SUM(I69,K69,M69,O69,Q69,S69,U69,W69,Y69)</f>
        <v>600</v>
      </c>
      <c r="D69" s="88" t="s">
        <v>94</v>
      </c>
      <c r="E69" s="88" t="s">
        <v>252</v>
      </c>
      <c r="F69" s="88"/>
      <c r="G69" s="89"/>
      <c r="H69" s="89" t="s">
        <v>58</v>
      </c>
      <c r="I69" s="88">
        <v>600</v>
      </c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 t="s">
        <v>159</v>
      </c>
      <c r="AA69" s="88">
        <v>20</v>
      </c>
      <c r="AB69" s="88">
        <v>20</v>
      </c>
      <c r="AC69" s="88"/>
      <c r="AD69" s="88" t="s">
        <v>253</v>
      </c>
      <c r="AE69" s="88" t="s">
        <v>254</v>
      </c>
      <c r="AF69" s="88" t="s">
        <v>253</v>
      </c>
      <c r="AG69" s="88">
        <v>0</v>
      </c>
      <c r="AH69" s="88" t="s">
        <v>76</v>
      </c>
      <c r="AI69" s="88" t="s">
        <v>255</v>
      </c>
      <c r="AJ69" s="88">
        <v>5</v>
      </c>
      <c r="AK69" s="112">
        <f>(1.76/AI69)*100</f>
        <v>100</v>
      </c>
      <c r="AL69" s="88"/>
      <c r="AM69" s="88" t="s">
        <v>1476</v>
      </c>
      <c r="AN69" s="398" t="s">
        <v>1473</v>
      </c>
      <c r="AO69" s="310"/>
      <c r="AP69" s="310"/>
      <c r="AQ69" s="310"/>
      <c r="AR69" s="310"/>
      <c r="AS69" s="310"/>
      <c r="AT69" s="310"/>
      <c r="AU69" s="310"/>
      <c r="AV69" s="310"/>
      <c r="AW69" s="310"/>
      <c r="AX69" s="310"/>
      <c r="AY69" s="310"/>
      <c r="AZ69" s="310"/>
      <c r="BA69" s="310"/>
      <c r="BB69" s="310"/>
      <c r="BC69" s="310"/>
      <c r="BD69" s="310"/>
      <c r="BE69" s="310"/>
      <c r="BF69" s="310"/>
      <c r="BG69" s="310"/>
      <c r="BH69" s="310"/>
      <c r="BI69" s="310"/>
      <c r="BJ69" s="310"/>
      <c r="BK69" s="310"/>
      <c r="BL69" s="310"/>
      <c r="BM69" s="310"/>
      <c r="BN69" s="310"/>
      <c r="BO69" s="310"/>
      <c r="BP69" s="310"/>
      <c r="BQ69" s="310"/>
      <c r="BR69" s="310"/>
      <c r="BS69" s="310"/>
      <c r="BT69" s="310"/>
      <c r="BU69" s="310"/>
      <c r="BV69" s="310"/>
      <c r="BW69" s="310"/>
      <c r="BX69" s="310"/>
      <c r="BY69" s="310"/>
      <c r="BZ69" s="310"/>
      <c r="CA69" s="310"/>
      <c r="CB69" s="310"/>
      <c r="CC69" s="310"/>
      <c r="CD69" s="310"/>
      <c r="CE69" s="310"/>
      <c r="CF69" s="310"/>
      <c r="CG69" s="310"/>
      <c r="CH69" s="310"/>
      <c r="CI69" s="310"/>
      <c r="CJ69" s="310"/>
      <c r="CK69" s="310"/>
      <c r="CL69" s="310"/>
      <c r="CM69" s="310"/>
      <c r="CN69" s="310"/>
      <c r="CO69" s="310"/>
      <c r="CP69" s="310"/>
      <c r="CQ69" s="310"/>
      <c r="CR69" s="310"/>
      <c r="CS69" s="310"/>
      <c r="CT69" s="310"/>
      <c r="CU69" s="310"/>
      <c r="CV69" s="310"/>
      <c r="CW69" s="310"/>
      <c r="CX69" s="310"/>
      <c r="CY69" s="310"/>
      <c r="CZ69" s="310"/>
      <c r="DA69" s="310"/>
      <c r="DB69" s="310"/>
      <c r="DC69" s="310"/>
      <c r="DD69" s="310"/>
      <c r="DE69" s="310"/>
      <c r="DF69" s="310"/>
      <c r="DG69" s="310"/>
      <c r="DH69" s="310"/>
      <c r="DI69" s="310"/>
      <c r="DJ69" s="310"/>
      <c r="DK69" s="310"/>
      <c r="DL69" s="310"/>
      <c r="DM69" s="310"/>
      <c r="DN69" s="310"/>
      <c r="DO69" s="310"/>
      <c r="DP69" s="310"/>
      <c r="DQ69" s="310"/>
      <c r="DR69" s="310"/>
      <c r="DS69" s="310"/>
      <c r="DT69" s="310"/>
      <c r="DU69" s="310"/>
      <c r="DV69" s="310"/>
      <c r="DW69" s="310"/>
      <c r="DX69" s="310"/>
      <c r="DY69" s="310"/>
      <c r="DZ69" s="310"/>
      <c r="EA69" s="310"/>
      <c r="EB69" s="310"/>
      <c r="EC69" s="310"/>
      <c r="ED69" s="310"/>
      <c r="EE69" s="310"/>
      <c r="EF69" s="310"/>
      <c r="EG69" s="310"/>
      <c r="EH69" s="310"/>
      <c r="EI69" s="310"/>
      <c r="EJ69" s="310"/>
      <c r="EK69" s="310"/>
      <c r="EL69" s="310"/>
      <c r="EM69" s="310"/>
      <c r="EN69" s="310"/>
      <c r="EO69" s="310"/>
      <c r="EP69" s="310"/>
      <c r="EQ69" s="310"/>
      <c r="ER69" s="310"/>
      <c r="ES69" s="310"/>
      <c r="ET69" s="310"/>
      <c r="EU69" s="310"/>
      <c r="EV69" s="310"/>
      <c r="EW69" s="310"/>
      <c r="EX69" s="310"/>
      <c r="EY69" s="310"/>
      <c r="EZ69" s="310"/>
      <c r="FA69" s="310"/>
      <c r="FB69" s="310"/>
      <c r="FC69" s="310"/>
      <c r="FD69" s="310"/>
      <c r="FE69" s="310"/>
      <c r="FF69" s="310"/>
      <c r="FG69" s="310"/>
      <c r="FH69" s="310"/>
      <c r="FI69" s="310"/>
      <c r="FJ69" s="310"/>
      <c r="FK69" s="310"/>
      <c r="FL69" s="310"/>
      <c r="FM69" s="310"/>
      <c r="FN69" s="310"/>
      <c r="FO69" s="310"/>
      <c r="FP69" s="310"/>
      <c r="FQ69" s="310"/>
      <c r="FR69" s="310"/>
      <c r="FS69" s="310"/>
      <c r="FT69" s="310"/>
      <c r="FU69" s="310"/>
      <c r="FV69" s="310"/>
      <c r="FW69" s="310"/>
      <c r="FX69" s="310"/>
      <c r="FY69" s="310"/>
      <c r="FZ69" s="310"/>
      <c r="GA69" s="310"/>
      <c r="GB69" s="310"/>
    </row>
    <row r="70" spans="1:184" s="166" customFormat="1" ht="60" x14ac:dyDescent="0.25">
      <c r="A70" s="87" t="s">
        <v>57</v>
      </c>
      <c r="B70" s="88" t="s">
        <v>251</v>
      </c>
      <c r="C70" s="88">
        <f>SUM(I70,K70,M70,O70,Q70,S70,U70,W70,Y70)</f>
        <v>600</v>
      </c>
      <c r="D70" s="88" t="s">
        <v>94</v>
      </c>
      <c r="E70" s="88" t="s">
        <v>252</v>
      </c>
      <c r="F70" s="88"/>
      <c r="G70" s="89"/>
      <c r="H70" s="89" t="s">
        <v>58</v>
      </c>
      <c r="I70" s="88">
        <v>600</v>
      </c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 t="s">
        <v>832</v>
      </c>
      <c r="AA70" s="88">
        <v>10</v>
      </c>
      <c r="AB70" s="88">
        <v>10</v>
      </c>
      <c r="AC70" s="88"/>
      <c r="AD70" s="92" t="s">
        <v>845</v>
      </c>
      <c r="AE70" s="95" t="s">
        <v>846</v>
      </c>
      <c r="AF70" s="91" t="s">
        <v>845</v>
      </c>
      <c r="AG70" s="88">
        <v>1</v>
      </c>
      <c r="AH70" s="92" t="s">
        <v>844</v>
      </c>
      <c r="AI70" s="88">
        <v>3.5</v>
      </c>
      <c r="AJ70" s="88">
        <v>4</v>
      </c>
      <c r="AK70" s="434">
        <f>(1.76/AI70)*100</f>
        <v>50.285714285714292</v>
      </c>
      <c r="AL70" s="88"/>
      <c r="AM70" s="88"/>
      <c r="AN70" s="435"/>
      <c r="AO70" s="310"/>
      <c r="AP70" s="310"/>
      <c r="AQ70" s="310"/>
      <c r="AR70" s="310"/>
      <c r="AS70" s="310"/>
      <c r="AT70" s="310"/>
      <c r="AU70" s="310"/>
      <c r="AV70" s="310"/>
      <c r="AW70" s="310"/>
      <c r="AX70" s="310"/>
      <c r="AY70" s="310"/>
      <c r="AZ70" s="310"/>
      <c r="BA70" s="310"/>
      <c r="BB70" s="310"/>
      <c r="BC70" s="310"/>
      <c r="BD70" s="310"/>
      <c r="BE70" s="310"/>
      <c r="BF70" s="310"/>
      <c r="BG70" s="310"/>
      <c r="BH70" s="310"/>
      <c r="BI70" s="310"/>
      <c r="BJ70" s="310"/>
      <c r="BK70" s="310"/>
      <c r="BL70" s="310"/>
      <c r="BM70" s="310"/>
      <c r="BN70" s="310"/>
      <c r="BO70" s="310"/>
      <c r="BP70" s="310"/>
      <c r="BQ70" s="310"/>
      <c r="BR70" s="310"/>
      <c r="BS70" s="310"/>
      <c r="BT70" s="310"/>
      <c r="BU70" s="310"/>
      <c r="BV70" s="310"/>
      <c r="BW70" s="310"/>
      <c r="BX70" s="310"/>
      <c r="BY70" s="310"/>
      <c r="BZ70" s="310"/>
      <c r="CA70" s="310"/>
      <c r="CB70" s="310"/>
      <c r="CC70" s="310"/>
      <c r="CD70" s="310"/>
      <c r="CE70" s="310"/>
      <c r="CF70" s="310"/>
      <c r="CG70" s="310"/>
      <c r="CH70" s="310"/>
      <c r="CI70" s="310"/>
      <c r="CJ70" s="310"/>
      <c r="CK70" s="310"/>
      <c r="CL70" s="310"/>
      <c r="CM70" s="310"/>
      <c r="CN70" s="310"/>
      <c r="CO70" s="310"/>
      <c r="CP70" s="310"/>
      <c r="CQ70" s="310"/>
      <c r="CR70" s="310"/>
      <c r="CS70" s="310"/>
      <c r="CT70" s="310"/>
      <c r="CU70" s="310"/>
      <c r="CV70" s="310"/>
      <c r="CW70" s="310"/>
      <c r="CX70" s="310"/>
      <c r="CY70" s="310"/>
      <c r="CZ70" s="310"/>
      <c r="DA70" s="310"/>
      <c r="DB70" s="310"/>
      <c r="DC70" s="310"/>
      <c r="DD70" s="310"/>
      <c r="DE70" s="310"/>
      <c r="DF70" s="310"/>
      <c r="DG70" s="310"/>
      <c r="DH70" s="310"/>
      <c r="DI70" s="310"/>
      <c r="DJ70" s="310"/>
      <c r="DK70" s="310"/>
      <c r="DL70" s="310"/>
      <c r="DM70" s="310"/>
      <c r="DN70" s="310"/>
      <c r="DO70" s="310"/>
      <c r="DP70" s="310"/>
      <c r="DQ70" s="310"/>
      <c r="DR70" s="310"/>
      <c r="DS70" s="310"/>
      <c r="DT70" s="310"/>
      <c r="DU70" s="310"/>
      <c r="DV70" s="310"/>
      <c r="DW70" s="310"/>
      <c r="DX70" s="310"/>
      <c r="DY70" s="310"/>
      <c r="DZ70" s="310"/>
      <c r="EA70" s="310"/>
      <c r="EB70" s="310"/>
      <c r="EC70" s="310"/>
      <c r="ED70" s="310"/>
      <c r="EE70" s="310"/>
      <c r="EF70" s="310"/>
      <c r="EG70" s="310"/>
      <c r="EH70" s="310"/>
      <c r="EI70" s="310"/>
      <c r="EJ70" s="310"/>
      <c r="EK70" s="310"/>
      <c r="EL70" s="310"/>
      <c r="EM70" s="310"/>
      <c r="EN70" s="310"/>
      <c r="EO70" s="310"/>
      <c r="EP70" s="310"/>
      <c r="EQ70" s="310"/>
      <c r="ER70" s="310"/>
      <c r="ES70" s="310"/>
      <c r="ET70" s="310"/>
      <c r="EU70" s="310"/>
      <c r="EV70" s="310"/>
      <c r="EW70" s="310"/>
      <c r="EX70" s="310"/>
      <c r="EY70" s="310"/>
      <c r="EZ70" s="310"/>
      <c r="FA70" s="310"/>
      <c r="FB70" s="310"/>
      <c r="FC70" s="310"/>
      <c r="FD70" s="310"/>
      <c r="FE70" s="310"/>
      <c r="FF70" s="310"/>
      <c r="FG70" s="310"/>
      <c r="FH70" s="310"/>
      <c r="FI70" s="310"/>
      <c r="FJ70" s="310"/>
      <c r="FK70" s="310"/>
      <c r="FL70" s="310"/>
      <c r="FM70" s="310"/>
      <c r="FN70" s="310"/>
      <c r="FO70" s="310"/>
      <c r="FP70" s="310"/>
      <c r="FQ70" s="310"/>
      <c r="FR70" s="310"/>
      <c r="FS70" s="310"/>
      <c r="FT70" s="310"/>
      <c r="FU70" s="310"/>
      <c r="FV70" s="310"/>
      <c r="FW70" s="310"/>
      <c r="FX70" s="310"/>
      <c r="FY70" s="310"/>
      <c r="FZ70" s="310"/>
      <c r="GA70" s="310"/>
      <c r="GB70" s="310"/>
    </row>
    <row r="71" spans="1:184" s="166" customFormat="1" x14ac:dyDescent="0.25">
      <c r="A71" s="257" t="s">
        <v>57</v>
      </c>
      <c r="B71" s="166" t="s">
        <v>251</v>
      </c>
      <c r="C71" s="166">
        <f>SUM(I71,K71,M71,O71,Q71,S71,U71,W71,Y71)</f>
        <v>600</v>
      </c>
      <c r="D71" s="166" t="s">
        <v>94</v>
      </c>
      <c r="E71" s="88" t="s">
        <v>252</v>
      </c>
      <c r="H71" s="166" t="s">
        <v>58</v>
      </c>
      <c r="I71" s="166">
        <v>600</v>
      </c>
      <c r="Z71" s="166" t="s">
        <v>882</v>
      </c>
      <c r="AA71" s="166">
        <v>10</v>
      </c>
      <c r="AB71" s="166">
        <v>10</v>
      </c>
      <c r="AD71" s="166" t="s">
        <v>1094</v>
      </c>
      <c r="AE71" s="166" t="s">
        <v>1095</v>
      </c>
      <c r="AF71" s="166">
        <v>2142</v>
      </c>
      <c r="AG71" s="166">
        <v>0</v>
      </c>
      <c r="AH71" s="166" t="s">
        <v>885</v>
      </c>
      <c r="AI71" s="88">
        <v>4.95</v>
      </c>
      <c r="AJ71" s="166">
        <v>5</v>
      </c>
      <c r="AK71" s="434">
        <f>(1.76/AI71)*100</f>
        <v>35.555555555555557</v>
      </c>
      <c r="AN71" s="435"/>
      <c r="AO71" s="310"/>
      <c r="AP71" s="310"/>
      <c r="AQ71" s="310"/>
      <c r="AR71" s="310"/>
      <c r="AS71" s="310"/>
      <c r="AT71" s="310"/>
      <c r="AU71" s="310"/>
      <c r="AV71" s="310"/>
      <c r="AW71" s="310"/>
      <c r="AX71" s="310"/>
      <c r="AY71" s="310"/>
      <c r="AZ71" s="310"/>
      <c r="BA71" s="310"/>
      <c r="BB71" s="310"/>
      <c r="BC71" s="310"/>
      <c r="BD71" s="310"/>
      <c r="BE71" s="310"/>
      <c r="BF71" s="310"/>
      <c r="BG71" s="310"/>
      <c r="BH71" s="310"/>
      <c r="BI71" s="310"/>
      <c r="BJ71" s="310"/>
      <c r="BK71" s="310"/>
      <c r="BL71" s="310"/>
      <c r="BM71" s="310"/>
      <c r="BN71" s="310"/>
      <c r="BO71" s="310"/>
      <c r="BP71" s="310"/>
      <c r="BQ71" s="310"/>
      <c r="BR71" s="310"/>
      <c r="BS71" s="310"/>
      <c r="BT71" s="310"/>
      <c r="BU71" s="310"/>
      <c r="BV71" s="310"/>
      <c r="BW71" s="310"/>
      <c r="BX71" s="310"/>
      <c r="BY71" s="310"/>
      <c r="BZ71" s="310"/>
      <c r="CA71" s="310"/>
      <c r="CB71" s="310"/>
      <c r="CC71" s="310"/>
      <c r="CD71" s="310"/>
      <c r="CE71" s="310"/>
      <c r="CF71" s="310"/>
      <c r="CG71" s="310"/>
      <c r="CH71" s="310"/>
      <c r="CI71" s="310"/>
      <c r="CJ71" s="310"/>
      <c r="CK71" s="310"/>
      <c r="CL71" s="310"/>
      <c r="CM71" s="310"/>
      <c r="CN71" s="310"/>
      <c r="CO71" s="310"/>
      <c r="CP71" s="310"/>
      <c r="CQ71" s="310"/>
      <c r="CR71" s="310"/>
      <c r="CS71" s="310"/>
      <c r="CT71" s="310"/>
      <c r="CU71" s="310"/>
      <c r="CV71" s="310"/>
      <c r="CW71" s="310"/>
      <c r="CX71" s="310"/>
      <c r="CY71" s="310"/>
      <c r="CZ71" s="310"/>
      <c r="DA71" s="310"/>
      <c r="DB71" s="310"/>
      <c r="DC71" s="310"/>
      <c r="DD71" s="310"/>
      <c r="DE71" s="310"/>
      <c r="DF71" s="310"/>
      <c r="DG71" s="310"/>
      <c r="DH71" s="310"/>
      <c r="DI71" s="310"/>
      <c r="DJ71" s="310"/>
      <c r="DK71" s="310"/>
      <c r="DL71" s="310"/>
      <c r="DM71" s="310"/>
      <c r="DN71" s="310"/>
      <c r="DO71" s="310"/>
      <c r="DP71" s="310"/>
      <c r="DQ71" s="310"/>
      <c r="DR71" s="310"/>
      <c r="DS71" s="310"/>
      <c r="DT71" s="310"/>
      <c r="DU71" s="310"/>
      <c r="DV71" s="310"/>
      <c r="DW71" s="310"/>
      <c r="DX71" s="310"/>
      <c r="DY71" s="310"/>
      <c r="DZ71" s="310"/>
      <c r="EA71" s="310"/>
      <c r="EB71" s="310"/>
      <c r="EC71" s="310"/>
      <c r="ED71" s="310"/>
      <c r="EE71" s="310"/>
      <c r="EF71" s="310"/>
      <c r="EG71" s="310"/>
      <c r="EH71" s="310"/>
      <c r="EI71" s="310"/>
      <c r="EJ71" s="310"/>
      <c r="EK71" s="310"/>
      <c r="EL71" s="310"/>
      <c r="EM71" s="310"/>
      <c r="EN71" s="310"/>
      <c r="EO71" s="310"/>
      <c r="EP71" s="310"/>
      <c r="EQ71" s="310"/>
      <c r="ER71" s="310"/>
      <c r="ES71" s="310"/>
      <c r="ET71" s="310"/>
      <c r="EU71" s="310"/>
      <c r="EV71" s="310"/>
      <c r="EW71" s="310"/>
      <c r="EX71" s="310"/>
      <c r="EY71" s="310"/>
      <c r="EZ71" s="310"/>
      <c r="FA71" s="310"/>
      <c r="FB71" s="310"/>
      <c r="FC71" s="310"/>
      <c r="FD71" s="310"/>
      <c r="FE71" s="310"/>
      <c r="FF71" s="310"/>
      <c r="FG71" s="310"/>
      <c r="FH71" s="310"/>
      <c r="FI71" s="310"/>
      <c r="FJ71" s="310"/>
      <c r="FK71" s="310"/>
      <c r="FL71" s="310"/>
      <c r="FM71" s="310"/>
      <c r="FN71" s="310"/>
      <c r="FO71" s="310"/>
      <c r="FP71" s="310"/>
      <c r="FQ71" s="310"/>
      <c r="FR71" s="310"/>
      <c r="FS71" s="310"/>
      <c r="FT71" s="310"/>
      <c r="FU71" s="310"/>
      <c r="FV71" s="310"/>
      <c r="FW71" s="310"/>
      <c r="FX71" s="310"/>
      <c r="FY71" s="310"/>
      <c r="FZ71" s="310"/>
      <c r="GA71" s="310"/>
      <c r="GB71" s="310"/>
    </row>
    <row r="72" spans="1:184" s="166" customFormat="1" x14ac:dyDescent="0.25">
      <c r="A72" s="257" t="s">
        <v>57</v>
      </c>
      <c r="B72" s="166" t="s">
        <v>251</v>
      </c>
      <c r="C72" s="166">
        <v>600</v>
      </c>
      <c r="D72" s="166" t="s">
        <v>94</v>
      </c>
      <c r="E72" s="88" t="s">
        <v>252</v>
      </c>
      <c r="Z72" s="166" t="s">
        <v>882</v>
      </c>
      <c r="AA72" s="166">
        <v>85</v>
      </c>
      <c r="AB72" s="166">
        <v>85</v>
      </c>
      <c r="AD72" s="166" t="s">
        <v>1096</v>
      </c>
      <c r="AE72" s="166" t="s">
        <v>1097</v>
      </c>
      <c r="AF72" s="166">
        <v>2161000</v>
      </c>
      <c r="AG72" s="166">
        <v>0</v>
      </c>
      <c r="AH72" s="166" t="s">
        <v>885</v>
      </c>
      <c r="AI72" s="88">
        <v>3.3</v>
      </c>
      <c r="AJ72" s="166">
        <v>5</v>
      </c>
      <c r="AK72" s="434">
        <f>(1.76/AI72)*100</f>
        <v>53.333333333333336</v>
      </c>
      <c r="AN72" s="435"/>
      <c r="AO72" s="310"/>
      <c r="AP72" s="310"/>
      <c r="AQ72" s="310"/>
      <c r="AR72" s="310"/>
      <c r="AS72" s="310"/>
      <c r="AT72" s="310"/>
      <c r="AU72" s="310"/>
      <c r="AV72" s="310"/>
      <c r="AW72" s="310"/>
      <c r="AX72" s="310"/>
      <c r="AY72" s="310"/>
      <c r="AZ72" s="310"/>
      <c r="BA72" s="310"/>
      <c r="BB72" s="310"/>
      <c r="BC72" s="310"/>
      <c r="BD72" s="310"/>
      <c r="BE72" s="310"/>
      <c r="BF72" s="310"/>
      <c r="BG72" s="310"/>
      <c r="BH72" s="310"/>
      <c r="BI72" s="310"/>
      <c r="BJ72" s="310"/>
      <c r="BK72" s="310"/>
      <c r="BL72" s="310"/>
      <c r="BM72" s="310"/>
      <c r="BN72" s="310"/>
      <c r="BO72" s="310"/>
      <c r="BP72" s="310"/>
      <c r="BQ72" s="310"/>
      <c r="BR72" s="310"/>
      <c r="BS72" s="310"/>
      <c r="BT72" s="310"/>
      <c r="BU72" s="310"/>
      <c r="BV72" s="310"/>
      <c r="BW72" s="310"/>
      <c r="BX72" s="310"/>
      <c r="BY72" s="310"/>
      <c r="BZ72" s="310"/>
      <c r="CA72" s="310"/>
      <c r="CB72" s="310"/>
      <c r="CC72" s="310"/>
      <c r="CD72" s="310"/>
      <c r="CE72" s="310"/>
      <c r="CF72" s="310"/>
      <c r="CG72" s="310"/>
      <c r="CH72" s="310"/>
      <c r="CI72" s="310"/>
      <c r="CJ72" s="310"/>
      <c r="CK72" s="310"/>
      <c r="CL72" s="310"/>
      <c r="CM72" s="310"/>
      <c r="CN72" s="310"/>
      <c r="CO72" s="310"/>
      <c r="CP72" s="310"/>
      <c r="CQ72" s="310"/>
      <c r="CR72" s="310"/>
      <c r="CS72" s="310"/>
      <c r="CT72" s="310"/>
      <c r="CU72" s="310"/>
      <c r="CV72" s="310"/>
      <c r="CW72" s="310"/>
      <c r="CX72" s="310"/>
      <c r="CY72" s="310"/>
      <c r="CZ72" s="310"/>
      <c r="DA72" s="310"/>
      <c r="DB72" s="310"/>
      <c r="DC72" s="310"/>
      <c r="DD72" s="310"/>
      <c r="DE72" s="310"/>
      <c r="DF72" s="310"/>
      <c r="DG72" s="310"/>
      <c r="DH72" s="310"/>
      <c r="DI72" s="310"/>
      <c r="DJ72" s="310"/>
      <c r="DK72" s="310"/>
      <c r="DL72" s="310"/>
      <c r="DM72" s="310"/>
      <c r="DN72" s="310"/>
      <c r="DO72" s="310"/>
      <c r="DP72" s="310"/>
      <c r="DQ72" s="310"/>
      <c r="DR72" s="310"/>
      <c r="DS72" s="310"/>
      <c r="DT72" s="310"/>
      <c r="DU72" s="310"/>
      <c r="DV72" s="310"/>
      <c r="DW72" s="310"/>
      <c r="DX72" s="310"/>
      <c r="DY72" s="310"/>
      <c r="DZ72" s="310"/>
      <c r="EA72" s="310"/>
      <c r="EB72" s="310"/>
      <c r="EC72" s="310"/>
      <c r="ED72" s="310"/>
      <c r="EE72" s="310"/>
      <c r="EF72" s="310"/>
      <c r="EG72" s="310"/>
      <c r="EH72" s="310"/>
      <c r="EI72" s="310"/>
      <c r="EJ72" s="310"/>
      <c r="EK72" s="310"/>
      <c r="EL72" s="310"/>
      <c r="EM72" s="310"/>
      <c r="EN72" s="310"/>
      <c r="EO72" s="310"/>
      <c r="EP72" s="310"/>
      <c r="EQ72" s="310"/>
      <c r="ER72" s="310"/>
      <c r="ES72" s="310"/>
      <c r="ET72" s="310"/>
      <c r="EU72" s="310"/>
      <c r="EV72" s="310"/>
      <c r="EW72" s="310"/>
      <c r="EX72" s="310"/>
      <c r="EY72" s="310"/>
      <c r="EZ72" s="310"/>
      <c r="FA72" s="310"/>
      <c r="FB72" s="310"/>
      <c r="FC72" s="310"/>
      <c r="FD72" s="310"/>
      <c r="FE72" s="310"/>
      <c r="FF72" s="310"/>
      <c r="FG72" s="310"/>
      <c r="FH72" s="310"/>
      <c r="FI72" s="310"/>
      <c r="FJ72" s="310"/>
      <c r="FK72" s="310"/>
      <c r="FL72" s="310"/>
      <c r="FM72" s="310"/>
      <c r="FN72" s="310"/>
      <c r="FO72" s="310"/>
      <c r="FP72" s="310"/>
      <c r="FQ72" s="310"/>
      <c r="FR72" s="310"/>
      <c r="FS72" s="310"/>
      <c r="FT72" s="310"/>
      <c r="FU72" s="310"/>
      <c r="FV72" s="310"/>
      <c r="FW72" s="310"/>
      <c r="FX72" s="310"/>
      <c r="FY72" s="310"/>
      <c r="FZ72" s="310"/>
      <c r="GA72" s="310"/>
      <c r="GB72" s="310"/>
    </row>
    <row r="73" spans="1:184" s="166" customFormat="1" x14ac:dyDescent="0.25">
      <c r="A73" s="257" t="s">
        <v>57</v>
      </c>
      <c r="B73" s="166" t="s">
        <v>251</v>
      </c>
      <c r="C73" s="166">
        <v>600</v>
      </c>
      <c r="D73" s="166" t="s">
        <v>94</v>
      </c>
      <c r="E73" s="88" t="s">
        <v>252</v>
      </c>
      <c r="Z73" s="166" t="s">
        <v>882</v>
      </c>
      <c r="AA73" s="166">
        <v>70</v>
      </c>
      <c r="AB73" s="166">
        <v>70</v>
      </c>
      <c r="AD73" s="166" t="s">
        <v>1098</v>
      </c>
      <c r="AE73" s="166" t="s">
        <v>1099</v>
      </c>
      <c r="AF73" s="166">
        <v>2162000</v>
      </c>
      <c r="AG73" s="166">
        <v>0</v>
      </c>
      <c r="AH73" s="166" t="s">
        <v>885</v>
      </c>
      <c r="AI73" s="88">
        <v>3.67</v>
      </c>
      <c r="AJ73" s="166">
        <v>5</v>
      </c>
      <c r="AK73" s="434">
        <f>(1.76/AI73)*100</f>
        <v>47.956403269754773</v>
      </c>
      <c r="AN73" s="435"/>
      <c r="AO73" s="310"/>
      <c r="AP73" s="310"/>
      <c r="AQ73" s="310"/>
      <c r="AR73" s="310"/>
      <c r="AS73" s="310"/>
      <c r="AT73" s="310"/>
      <c r="AU73" s="310"/>
      <c r="AV73" s="310"/>
      <c r="AW73" s="310"/>
      <c r="AX73" s="310"/>
      <c r="AY73" s="310"/>
      <c r="AZ73" s="310"/>
      <c r="BA73" s="310"/>
      <c r="BB73" s="310"/>
      <c r="BC73" s="310"/>
      <c r="BD73" s="310"/>
      <c r="BE73" s="310"/>
      <c r="BF73" s="310"/>
      <c r="BG73" s="310"/>
      <c r="BH73" s="310"/>
      <c r="BI73" s="310"/>
      <c r="BJ73" s="310"/>
      <c r="BK73" s="310"/>
      <c r="BL73" s="310"/>
      <c r="BM73" s="310"/>
      <c r="BN73" s="310"/>
      <c r="BO73" s="310"/>
      <c r="BP73" s="310"/>
      <c r="BQ73" s="310"/>
      <c r="BR73" s="310"/>
      <c r="BS73" s="310"/>
      <c r="BT73" s="310"/>
      <c r="BU73" s="310"/>
      <c r="BV73" s="310"/>
      <c r="BW73" s="310"/>
      <c r="BX73" s="310"/>
      <c r="BY73" s="310"/>
      <c r="BZ73" s="310"/>
      <c r="CA73" s="310"/>
      <c r="CB73" s="310"/>
      <c r="CC73" s="310"/>
      <c r="CD73" s="310"/>
      <c r="CE73" s="310"/>
      <c r="CF73" s="310"/>
      <c r="CG73" s="310"/>
      <c r="CH73" s="310"/>
      <c r="CI73" s="310"/>
      <c r="CJ73" s="310"/>
      <c r="CK73" s="310"/>
      <c r="CL73" s="310"/>
      <c r="CM73" s="310"/>
      <c r="CN73" s="310"/>
      <c r="CO73" s="310"/>
      <c r="CP73" s="310"/>
      <c r="CQ73" s="310"/>
      <c r="CR73" s="310"/>
      <c r="CS73" s="310"/>
      <c r="CT73" s="310"/>
      <c r="CU73" s="310"/>
      <c r="CV73" s="310"/>
      <c r="CW73" s="310"/>
      <c r="CX73" s="310"/>
      <c r="CY73" s="310"/>
      <c r="CZ73" s="310"/>
      <c r="DA73" s="310"/>
      <c r="DB73" s="310"/>
      <c r="DC73" s="310"/>
      <c r="DD73" s="310"/>
      <c r="DE73" s="310"/>
      <c r="DF73" s="310"/>
      <c r="DG73" s="310"/>
      <c r="DH73" s="310"/>
      <c r="DI73" s="310"/>
      <c r="DJ73" s="310"/>
      <c r="DK73" s="310"/>
      <c r="DL73" s="310"/>
      <c r="DM73" s="310"/>
      <c r="DN73" s="310"/>
      <c r="DO73" s="310"/>
      <c r="DP73" s="310"/>
      <c r="DQ73" s="310"/>
      <c r="DR73" s="310"/>
      <c r="DS73" s="310"/>
      <c r="DT73" s="310"/>
      <c r="DU73" s="310"/>
      <c r="DV73" s="310"/>
      <c r="DW73" s="310"/>
      <c r="DX73" s="310"/>
      <c r="DY73" s="310"/>
      <c r="DZ73" s="310"/>
      <c r="EA73" s="310"/>
      <c r="EB73" s="310"/>
      <c r="EC73" s="310"/>
      <c r="ED73" s="310"/>
      <c r="EE73" s="310"/>
      <c r="EF73" s="310"/>
      <c r="EG73" s="310"/>
      <c r="EH73" s="310"/>
      <c r="EI73" s="310"/>
      <c r="EJ73" s="310"/>
      <c r="EK73" s="310"/>
      <c r="EL73" s="310"/>
      <c r="EM73" s="310"/>
      <c r="EN73" s="310"/>
      <c r="EO73" s="310"/>
      <c r="EP73" s="310"/>
      <c r="EQ73" s="310"/>
      <c r="ER73" s="310"/>
      <c r="ES73" s="310"/>
      <c r="ET73" s="310"/>
      <c r="EU73" s="310"/>
      <c r="EV73" s="310"/>
      <c r="EW73" s="310"/>
      <c r="EX73" s="310"/>
      <c r="EY73" s="310"/>
      <c r="EZ73" s="310"/>
      <c r="FA73" s="310"/>
      <c r="FB73" s="310"/>
      <c r="FC73" s="310"/>
      <c r="FD73" s="310"/>
      <c r="FE73" s="310"/>
      <c r="FF73" s="310"/>
      <c r="FG73" s="310"/>
      <c r="FH73" s="310"/>
      <c r="FI73" s="310"/>
      <c r="FJ73" s="310"/>
      <c r="FK73" s="310"/>
      <c r="FL73" s="310"/>
      <c r="FM73" s="310"/>
      <c r="FN73" s="310"/>
      <c r="FO73" s="310"/>
      <c r="FP73" s="310"/>
      <c r="FQ73" s="310"/>
      <c r="FR73" s="310"/>
      <c r="FS73" s="310"/>
      <c r="FT73" s="310"/>
      <c r="FU73" s="310"/>
      <c r="FV73" s="310"/>
      <c r="FW73" s="310"/>
      <c r="FX73" s="310"/>
      <c r="FY73" s="310"/>
      <c r="FZ73" s="310"/>
      <c r="GA73" s="310"/>
      <c r="GB73" s="310"/>
    </row>
    <row r="74" spans="1:184" s="166" customFormat="1" ht="60.75" thickBot="1" x14ac:dyDescent="0.3">
      <c r="A74" s="87" t="s">
        <v>57</v>
      </c>
      <c r="B74" s="88" t="s">
        <v>251</v>
      </c>
      <c r="C74" s="88">
        <f>SUM(I74,K74,M74,O74,Q74,S74,U74,W74,Y74)</f>
        <v>600</v>
      </c>
      <c r="D74" s="88" t="s">
        <v>94</v>
      </c>
      <c r="E74" s="88" t="s">
        <v>252</v>
      </c>
      <c r="F74" s="88"/>
      <c r="G74" s="89"/>
      <c r="H74" s="89" t="s">
        <v>58</v>
      </c>
      <c r="I74" s="88">
        <v>600</v>
      </c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 t="s">
        <v>1283</v>
      </c>
      <c r="AA74" s="88">
        <v>20</v>
      </c>
      <c r="AB74" s="88">
        <v>20</v>
      </c>
      <c r="AC74" s="88"/>
      <c r="AD74" s="91" t="s">
        <v>1330</v>
      </c>
      <c r="AE74" s="88" t="s">
        <v>1331</v>
      </c>
      <c r="AF74" s="92" t="s">
        <v>1330</v>
      </c>
      <c r="AG74" s="88">
        <v>0</v>
      </c>
      <c r="AH74" s="88" t="s">
        <v>626</v>
      </c>
      <c r="AI74" s="88">
        <v>3.88</v>
      </c>
      <c r="AJ74" s="88">
        <v>3</v>
      </c>
      <c r="AK74" s="434"/>
      <c r="AL74" s="88"/>
      <c r="AM74" s="88"/>
      <c r="AN74" s="436"/>
      <c r="AO74" s="310"/>
      <c r="AP74" s="310"/>
      <c r="AQ74" s="310"/>
      <c r="AR74" s="310"/>
      <c r="AS74" s="310"/>
      <c r="AT74" s="310"/>
      <c r="AU74" s="310"/>
      <c r="AV74" s="310"/>
      <c r="AW74" s="310"/>
      <c r="AX74" s="310"/>
      <c r="AY74" s="310"/>
      <c r="AZ74" s="310"/>
      <c r="BA74" s="310"/>
      <c r="BB74" s="310"/>
      <c r="BC74" s="310"/>
      <c r="BD74" s="310"/>
      <c r="BE74" s="310"/>
      <c r="BF74" s="310"/>
      <c r="BG74" s="310"/>
      <c r="BH74" s="310"/>
      <c r="BI74" s="310"/>
      <c r="BJ74" s="310"/>
      <c r="BK74" s="310"/>
      <c r="BL74" s="310"/>
      <c r="BM74" s="310"/>
      <c r="BN74" s="310"/>
      <c r="BO74" s="310"/>
      <c r="BP74" s="310"/>
      <c r="BQ74" s="310"/>
      <c r="BR74" s="310"/>
      <c r="BS74" s="310"/>
      <c r="BT74" s="310"/>
      <c r="BU74" s="310"/>
      <c r="BV74" s="310"/>
      <c r="BW74" s="310"/>
      <c r="BX74" s="310"/>
      <c r="BY74" s="310"/>
      <c r="BZ74" s="310"/>
      <c r="CA74" s="310"/>
      <c r="CB74" s="310"/>
      <c r="CC74" s="310"/>
      <c r="CD74" s="310"/>
      <c r="CE74" s="310"/>
      <c r="CF74" s="310"/>
      <c r="CG74" s="310"/>
      <c r="CH74" s="310"/>
      <c r="CI74" s="310"/>
      <c r="CJ74" s="310"/>
      <c r="CK74" s="310"/>
      <c r="CL74" s="310"/>
      <c r="CM74" s="310"/>
      <c r="CN74" s="310"/>
      <c r="CO74" s="310"/>
      <c r="CP74" s="310"/>
      <c r="CQ74" s="310"/>
      <c r="CR74" s="310"/>
      <c r="CS74" s="310"/>
      <c r="CT74" s="310"/>
      <c r="CU74" s="310"/>
      <c r="CV74" s="310"/>
      <c r="CW74" s="310"/>
      <c r="CX74" s="310"/>
      <c r="CY74" s="310"/>
      <c r="CZ74" s="310"/>
      <c r="DA74" s="310"/>
      <c r="DB74" s="310"/>
      <c r="DC74" s="310"/>
      <c r="DD74" s="310"/>
      <c r="DE74" s="310"/>
      <c r="DF74" s="310"/>
      <c r="DG74" s="310"/>
      <c r="DH74" s="310"/>
      <c r="DI74" s="310"/>
      <c r="DJ74" s="310"/>
      <c r="DK74" s="310"/>
      <c r="DL74" s="310"/>
      <c r="DM74" s="310"/>
      <c r="DN74" s="310"/>
      <c r="DO74" s="310"/>
      <c r="DP74" s="310"/>
      <c r="DQ74" s="310"/>
      <c r="DR74" s="310"/>
      <c r="DS74" s="310"/>
      <c r="DT74" s="310"/>
      <c r="DU74" s="310"/>
      <c r="DV74" s="310"/>
      <c r="DW74" s="310"/>
      <c r="DX74" s="310"/>
      <c r="DY74" s="310"/>
      <c r="DZ74" s="310"/>
      <c r="EA74" s="310"/>
      <c r="EB74" s="310"/>
      <c r="EC74" s="310"/>
      <c r="ED74" s="310"/>
      <c r="EE74" s="310"/>
      <c r="EF74" s="310"/>
      <c r="EG74" s="310"/>
      <c r="EH74" s="310"/>
      <c r="EI74" s="310"/>
      <c r="EJ74" s="310"/>
      <c r="EK74" s="310"/>
      <c r="EL74" s="310"/>
      <c r="EM74" s="310"/>
      <c r="EN74" s="310"/>
      <c r="EO74" s="310"/>
      <c r="EP74" s="310"/>
      <c r="EQ74" s="310"/>
      <c r="ER74" s="310"/>
      <c r="ES74" s="310"/>
      <c r="ET74" s="310"/>
      <c r="EU74" s="310"/>
      <c r="EV74" s="310"/>
      <c r="EW74" s="310"/>
      <c r="EX74" s="310"/>
      <c r="EY74" s="310"/>
      <c r="EZ74" s="310"/>
      <c r="FA74" s="310"/>
      <c r="FB74" s="310"/>
      <c r="FC74" s="310"/>
      <c r="FD74" s="310"/>
      <c r="FE74" s="310"/>
      <c r="FF74" s="310"/>
      <c r="FG74" s="310"/>
      <c r="FH74" s="310"/>
      <c r="FI74" s="310"/>
      <c r="FJ74" s="310"/>
      <c r="FK74" s="310"/>
      <c r="FL74" s="310"/>
      <c r="FM74" s="310"/>
      <c r="FN74" s="310"/>
      <c r="FO74" s="310"/>
      <c r="FP74" s="310"/>
      <c r="FQ74" s="310"/>
      <c r="FR74" s="310"/>
      <c r="FS74" s="310"/>
      <c r="FT74" s="310"/>
      <c r="FU74" s="310"/>
      <c r="FV74" s="310"/>
      <c r="FW74" s="310"/>
      <c r="FX74" s="310"/>
      <c r="FY74" s="310"/>
      <c r="FZ74" s="310"/>
      <c r="GA74" s="310"/>
      <c r="GB74" s="310"/>
    </row>
    <row r="75" spans="1:184" s="247" customFormat="1" ht="60" x14ac:dyDescent="0.25">
      <c r="A75" s="157" t="s">
        <v>57</v>
      </c>
      <c r="B75" s="153" t="s">
        <v>256</v>
      </c>
      <c r="C75" s="153">
        <f>SUM(I75,K75,M75,O75,Q75,S75,U75,W75,Y75)</f>
        <v>370</v>
      </c>
      <c r="D75" s="153" t="s">
        <v>94</v>
      </c>
      <c r="E75" s="153" t="s">
        <v>257</v>
      </c>
      <c r="F75" s="153"/>
      <c r="G75" s="185" t="s">
        <v>258</v>
      </c>
      <c r="H75" s="185" t="s">
        <v>58</v>
      </c>
      <c r="I75" s="153">
        <v>320</v>
      </c>
      <c r="J75" s="153"/>
      <c r="K75" s="153"/>
      <c r="L75" s="153"/>
      <c r="M75" s="153"/>
      <c r="N75" s="153"/>
      <c r="O75" s="153"/>
      <c r="P75" s="153"/>
      <c r="Q75" s="153"/>
      <c r="R75" s="153"/>
      <c r="S75" s="153">
        <v>50</v>
      </c>
      <c r="T75" s="153"/>
      <c r="U75" s="153"/>
      <c r="V75" s="153"/>
      <c r="W75" s="153"/>
      <c r="X75" s="153"/>
      <c r="Y75" s="153"/>
      <c r="Z75" s="153" t="s">
        <v>159</v>
      </c>
      <c r="AA75" s="153">
        <v>20</v>
      </c>
      <c r="AB75" s="153">
        <v>20</v>
      </c>
      <c r="AC75" s="153"/>
      <c r="AD75" s="244">
        <v>1552017</v>
      </c>
      <c r="AE75" s="153" t="s">
        <v>259</v>
      </c>
      <c r="AF75" s="244">
        <v>1552017</v>
      </c>
      <c r="AG75" s="153">
        <v>0</v>
      </c>
      <c r="AH75" s="153" t="s">
        <v>83</v>
      </c>
      <c r="AI75" s="153" t="s">
        <v>260</v>
      </c>
      <c r="AJ75" s="153">
        <v>5</v>
      </c>
      <c r="AK75" s="154">
        <f>(6.1/AI75)*100</f>
        <v>78.709677419354833</v>
      </c>
      <c r="AL75" s="153"/>
      <c r="AM75" s="153" t="s">
        <v>1476</v>
      </c>
      <c r="AN75" s="398" t="s">
        <v>1473</v>
      </c>
      <c r="AO75" s="310"/>
      <c r="AP75" s="310"/>
      <c r="AQ75" s="310"/>
      <c r="AR75" s="310"/>
      <c r="AS75" s="310"/>
      <c r="AT75" s="310"/>
      <c r="AU75" s="310"/>
      <c r="AV75" s="310"/>
      <c r="AW75" s="310"/>
      <c r="AX75" s="310"/>
      <c r="AY75" s="310"/>
      <c r="AZ75" s="310"/>
      <c r="BA75" s="310"/>
      <c r="BB75" s="310"/>
      <c r="BC75" s="310"/>
      <c r="BD75" s="310"/>
      <c r="BE75" s="310"/>
      <c r="BF75" s="310"/>
      <c r="BG75" s="310"/>
      <c r="BH75" s="310"/>
      <c r="BI75" s="310"/>
      <c r="BJ75" s="310"/>
      <c r="BK75" s="310"/>
      <c r="BL75" s="310"/>
      <c r="BM75" s="310"/>
      <c r="BN75" s="310"/>
      <c r="BO75" s="310"/>
      <c r="BP75" s="310"/>
      <c r="BQ75" s="310"/>
      <c r="BR75" s="310"/>
      <c r="BS75" s="310"/>
      <c r="BT75" s="310"/>
      <c r="BU75" s="310"/>
      <c r="BV75" s="310"/>
      <c r="BW75" s="310"/>
      <c r="BX75" s="310"/>
      <c r="BY75" s="310"/>
      <c r="BZ75" s="310"/>
      <c r="CA75" s="310"/>
      <c r="CB75" s="310"/>
      <c r="CC75" s="310"/>
      <c r="CD75" s="310"/>
      <c r="CE75" s="310"/>
      <c r="CF75" s="310"/>
      <c r="CG75" s="310"/>
      <c r="CH75" s="310"/>
      <c r="CI75" s="310"/>
      <c r="CJ75" s="310"/>
      <c r="CK75" s="310"/>
      <c r="CL75" s="310"/>
      <c r="CM75" s="310"/>
      <c r="CN75" s="310"/>
      <c r="CO75" s="310"/>
      <c r="CP75" s="310"/>
      <c r="CQ75" s="310"/>
      <c r="CR75" s="310"/>
      <c r="CS75" s="310"/>
      <c r="CT75" s="310"/>
      <c r="CU75" s="310"/>
      <c r="CV75" s="310"/>
      <c r="CW75" s="310"/>
      <c r="CX75" s="310"/>
      <c r="CY75" s="310"/>
      <c r="CZ75" s="310"/>
      <c r="DA75" s="310"/>
      <c r="DB75" s="310"/>
      <c r="DC75" s="310"/>
      <c r="DD75" s="310"/>
      <c r="DE75" s="310"/>
      <c r="DF75" s="310"/>
      <c r="DG75" s="310"/>
      <c r="DH75" s="310"/>
      <c r="DI75" s="310"/>
      <c r="DJ75" s="310"/>
      <c r="DK75" s="310"/>
      <c r="DL75" s="310"/>
      <c r="DM75" s="310"/>
      <c r="DN75" s="310"/>
      <c r="DO75" s="310"/>
      <c r="DP75" s="310"/>
      <c r="DQ75" s="310"/>
      <c r="DR75" s="310"/>
      <c r="DS75" s="310"/>
      <c r="DT75" s="310"/>
      <c r="DU75" s="310"/>
      <c r="DV75" s="310"/>
      <c r="DW75" s="310"/>
      <c r="DX75" s="310"/>
      <c r="DY75" s="310"/>
      <c r="DZ75" s="310"/>
      <c r="EA75" s="310"/>
      <c r="EB75" s="310"/>
      <c r="EC75" s="310"/>
      <c r="ED75" s="310"/>
      <c r="EE75" s="310"/>
      <c r="EF75" s="310"/>
      <c r="EG75" s="310"/>
      <c r="EH75" s="310"/>
      <c r="EI75" s="310"/>
      <c r="EJ75" s="310"/>
      <c r="EK75" s="310"/>
      <c r="EL75" s="310"/>
      <c r="EM75" s="310"/>
      <c r="EN75" s="310"/>
      <c r="EO75" s="310"/>
      <c r="EP75" s="310"/>
      <c r="EQ75" s="310"/>
      <c r="ER75" s="310"/>
      <c r="ES75" s="310"/>
      <c r="ET75" s="310"/>
      <c r="EU75" s="310"/>
      <c r="EV75" s="310"/>
      <c r="EW75" s="310"/>
      <c r="EX75" s="310"/>
      <c r="EY75" s="310"/>
      <c r="EZ75" s="310"/>
      <c r="FA75" s="310"/>
      <c r="FB75" s="310"/>
      <c r="FC75" s="310"/>
      <c r="FD75" s="310"/>
      <c r="FE75" s="310"/>
      <c r="FF75" s="310"/>
      <c r="FG75" s="310"/>
      <c r="FH75" s="310"/>
      <c r="FI75" s="310"/>
      <c r="FJ75" s="310"/>
      <c r="FK75" s="310"/>
      <c r="FL75" s="310"/>
      <c r="FM75" s="310"/>
      <c r="FN75" s="310"/>
      <c r="FO75" s="310"/>
      <c r="FP75" s="310"/>
      <c r="FQ75" s="310"/>
      <c r="FR75" s="310"/>
      <c r="FS75" s="310"/>
      <c r="FT75" s="310"/>
      <c r="FU75" s="310"/>
      <c r="FV75" s="310"/>
      <c r="FW75" s="310"/>
      <c r="FX75" s="310"/>
      <c r="FY75" s="310"/>
      <c r="FZ75" s="310"/>
      <c r="GA75" s="310"/>
      <c r="GB75" s="310"/>
    </row>
    <row r="76" spans="1:184" s="247" customFormat="1" x14ac:dyDescent="0.25">
      <c r="A76" s="246" t="s">
        <v>57</v>
      </c>
      <c r="B76" s="247" t="s">
        <v>256</v>
      </c>
      <c r="C76" s="247">
        <f>SUM(I76,K76,M76,O76,Q76,S76,U76,W76,Y76)</f>
        <v>370</v>
      </c>
      <c r="D76" s="247" t="s">
        <v>94</v>
      </c>
      <c r="E76" s="153" t="s">
        <v>257</v>
      </c>
      <c r="G76" s="247" t="s">
        <v>258</v>
      </c>
      <c r="H76" s="247" t="s">
        <v>58</v>
      </c>
      <c r="I76" s="247">
        <v>320</v>
      </c>
      <c r="S76" s="247">
        <v>50</v>
      </c>
      <c r="Z76" s="247" t="s">
        <v>882</v>
      </c>
      <c r="AA76" s="247">
        <v>12</v>
      </c>
      <c r="AB76" s="247">
        <v>12</v>
      </c>
      <c r="AD76" s="247" t="s">
        <v>1100</v>
      </c>
      <c r="AE76" s="247" t="s">
        <v>1101</v>
      </c>
      <c r="AF76" s="247">
        <v>2142014</v>
      </c>
      <c r="AG76" s="247">
        <v>0</v>
      </c>
      <c r="AH76" s="247" t="s">
        <v>885</v>
      </c>
      <c r="AI76" s="153">
        <v>6.1</v>
      </c>
      <c r="AJ76" s="247">
        <v>5</v>
      </c>
      <c r="AK76" s="149">
        <f>(6.1/AI76)*100</f>
        <v>100</v>
      </c>
      <c r="AN76" s="400" t="s">
        <v>1482</v>
      </c>
      <c r="AO76" s="310"/>
      <c r="AP76" s="310"/>
      <c r="AQ76" s="310"/>
      <c r="AR76" s="310"/>
      <c r="AS76" s="310"/>
      <c r="AT76" s="310"/>
      <c r="AU76" s="310"/>
      <c r="AV76" s="310"/>
      <c r="AW76" s="310"/>
      <c r="AX76" s="310"/>
      <c r="AY76" s="310"/>
      <c r="AZ76" s="310"/>
      <c r="BA76" s="310"/>
      <c r="BB76" s="310"/>
      <c r="BC76" s="310"/>
      <c r="BD76" s="310"/>
      <c r="BE76" s="310"/>
      <c r="BF76" s="310"/>
      <c r="BG76" s="310"/>
      <c r="BH76" s="310"/>
      <c r="BI76" s="310"/>
      <c r="BJ76" s="310"/>
      <c r="BK76" s="310"/>
      <c r="BL76" s="310"/>
      <c r="BM76" s="310"/>
      <c r="BN76" s="310"/>
      <c r="BO76" s="310"/>
      <c r="BP76" s="310"/>
      <c r="BQ76" s="310"/>
      <c r="BR76" s="310"/>
      <c r="BS76" s="310"/>
      <c r="BT76" s="310"/>
      <c r="BU76" s="310"/>
      <c r="BV76" s="310"/>
      <c r="BW76" s="310"/>
      <c r="BX76" s="310"/>
      <c r="BY76" s="310"/>
      <c r="BZ76" s="310"/>
      <c r="CA76" s="310"/>
      <c r="CB76" s="310"/>
      <c r="CC76" s="310"/>
      <c r="CD76" s="310"/>
      <c r="CE76" s="310"/>
      <c r="CF76" s="310"/>
      <c r="CG76" s="310"/>
      <c r="CH76" s="310"/>
      <c r="CI76" s="310"/>
      <c r="CJ76" s="310"/>
      <c r="CK76" s="310"/>
      <c r="CL76" s="310"/>
      <c r="CM76" s="310"/>
      <c r="CN76" s="310"/>
      <c r="CO76" s="310"/>
      <c r="CP76" s="310"/>
      <c r="CQ76" s="310"/>
      <c r="CR76" s="310"/>
      <c r="CS76" s="310"/>
      <c r="CT76" s="310"/>
      <c r="CU76" s="310"/>
      <c r="CV76" s="310"/>
      <c r="CW76" s="310"/>
      <c r="CX76" s="310"/>
      <c r="CY76" s="310"/>
      <c r="CZ76" s="310"/>
      <c r="DA76" s="310"/>
      <c r="DB76" s="310"/>
      <c r="DC76" s="310"/>
      <c r="DD76" s="310"/>
      <c r="DE76" s="310"/>
      <c r="DF76" s="310"/>
      <c r="DG76" s="310"/>
      <c r="DH76" s="310"/>
      <c r="DI76" s="310"/>
      <c r="DJ76" s="310"/>
      <c r="DK76" s="310"/>
      <c r="DL76" s="310"/>
      <c r="DM76" s="310"/>
      <c r="DN76" s="310"/>
      <c r="DO76" s="310"/>
      <c r="DP76" s="310"/>
      <c r="DQ76" s="310"/>
      <c r="DR76" s="310"/>
      <c r="DS76" s="310"/>
      <c r="DT76" s="310"/>
      <c r="DU76" s="310"/>
      <c r="DV76" s="310"/>
      <c r="DW76" s="310"/>
      <c r="DX76" s="310"/>
      <c r="DY76" s="310"/>
      <c r="DZ76" s="310"/>
      <c r="EA76" s="310"/>
      <c r="EB76" s="310"/>
      <c r="EC76" s="310"/>
      <c r="ED76" s="310"/>
      <c r="EE76" s="310"/>
      <c r="EF76" s="310"/>
      <c r="EG76" s="310"/>
      <c r="EH76" s="310"/>
      <c r="EI76" s="310"/>
      <c r="EJ76" s="310"/>
      <c r="EK76" s="310"/>
      <c r="EL76" s="310"/>
      <c r="EM76" s="310"/>
      <c r="EN76" s="310"/>
      <c r="EO76" s="310"/>
      <c r="EP76" s="310"/>
      <c r="EQ76" s="310"/>
      <c r="ER76" s="310"/>
      <c r="ES76" s="310"/>
      <c r="ET76" s="310"/>
      <c r="EU76" s="310"/>
      <c r="EV76" s="310"/>
      <c r="EW76" s="310"/>
      <c r="EX76" s="310"/>
      <c r="EY76" s="310"/>
      <c r="EZ76" s="310"/>
      <c r="FA76" s="310"/>
      <c r="FB76" s="310"/>
      <c r="FC76" s="310"/>
      <c r="FD76" s="310"/>
      <c r="FE76" s="310"/>
      <c r="FF76" s="310"/>
      <c r="FG76" s="310"/>
      <c r="FH76" s="310"/>
      <c r="FI76" s="310"/>
      <c r="FJ76" s="310"/>
      <c r="FK76" s="310"/>
      <c r="FL76" s="310"/>
      <c r="FM76" s="310"/>
      <c r="FN76" s="310"/>
      <c r="FO76" s="310"/>
      <c r="FP76" s="310"/>
      <c r="FQ76" s="310"/>
      <c r="FR76" s="310"/>
      <c r="FS76" s="310"/>
      <c r="FT76" s="310"/>
      <c r="FU76" s="310"/>
      <c r="FV76" s="310"/>
      <c r="FW76" s="310"/>
      <c r="FX76" s="310"/>
      <c r="FY76" s="310"/>
      <c r="FZ76" s="310"/>
      <c r="GA76" s="310"/>
      <c r="GB76" s="310"/>
    </row>
    <row r="77" spans="1:184" s="247" customFormat="1" x14ac:dyDescent="0.25">
      <c r="A77" s="246" t="s">
        <v>57</v>
      </c>
      <c r="B77" s="247" t="s">
        <v>256</v>
      </c>
      <c r="C77" s="247">
        <v>370</v>
      </c>
      <c r="D77" s="247" t="s">
        <v>94</v>
      </c>
      <c r="E77" s="153" t="s">
        <v>257</v>
      </c>
      <c r="Z77" s="247" t="s">
        <v>882</v>
      </c>
      <c r="AA77" s="247">
        <v>35</v>
      </c>
      <c r="AB77" s="247">
        <v>35</v>
      </c>
      <c r="AD77" s="288" t="s">
        <v>1102</v>
      </c>
      <c r="AE77" s="247" t="s">
        <v>1103</v>
      </c>
      <c r="AF77" s="247">
        <v>2164000</v>
      </c>
      <c r="AG77" s="247">
        <v>0</v>
      </c>
      <c r="AH77" s="247" t="s">
        <v>888</v>
      </c>
      <c r="AI77" s="153">
        <v>6.4850000000000003</v>
      </c>
      <c r="AJ77" s="247">
        <v>5</v>
      </c>
      <c r="AK77" s="154">
        <f>(6.1/AI77)*100</f>
        <v>94.063222821896673</v>
      </c>
      <c r="AN77" s="400" t="s">
        <v>1482</v>
      </c>
      <c r="AO77" s="310"/>
      <c r="AP77" s="310"/>
      <c r="AQ77" s="310"/>
      <c r="AR77" s="310"/>
      <c r="AS77" s="310"/>
      <c r="AT77" s="310"/>
      <c r="AU77" s="310"/>
      <c r="AV77" s="310"/>
      <c r="AW77" s="310"/>
      <c r="AX77" s="310"/>
      <c r="AY77" s="310"/>
      <c r="AZ77" s="310"/>
      <c r="BA77" s="310"/>
      <c r="BB77" s="310"/>
      <c r="BC77" s="310"/>
      <c r="BD77" s="310"/>
      <c r="BE77" s="310"/>
      <c r="BF77" s="310"/>
      <c r="BG77" s="310"/>
      <c r="BH77" s="310"/>
      <c r="BI77" s="310"/>
      <c r="BJ77" s="310"/>
      <c r="BK77" s="310"/>
      <c r="BL77" s="310"/>
      <c r="BM77" s="310"/>
      <c r="BN77" s="310"/>
      <c r="BO77" s="310"/>
      <c r="BP77" s="310"/>
      <c r="BQ77" s="310"/>
      <c r="BR77" s="310"/>
      <c r="BS77" s="310"/>
      <c r="BT77" s="310"/>
      <c r="BU77" s="310"/>
      <c r="BV77" s="310"/>
      <c r="BW77" s="310"/>
      <c r="BX77" s="310"/>
      <c r="BY77" s="310"/>
      <c r="BZ77" s="310"/>
      <c r="CA77" s="310"/>
      <c r="CB77" s="310"/>
      <c r="CC77" s="310"/>
      <c r="CD77" s="310"/>
      <c r="CE77" s="310"/>
      <c r="CF77" s="310"/>
      <c r="CG77" s="310"/>
      <c r="CH77" s="310"/>
      <c r="CI77" s="310"/>
      <c r="CJ77" s="310"/>
      <c r="CK77" s="310"/>
      <c r="CL77" s="310"/>
      <c r="CM77" s="310"/>
      <c r="CN77" s="310"/>
      <c r="CO77" s="310"/>
      <c r="CP77" s="310"/>
      <c r="CQ77" s="310"/>
      <c r="CR77" s="310"/>
      <c r="CS77" s="310"/>
      <c r="CT77" s="310"/>
      <c r="CU77" s="310"/>
      <c r="CV77" s="310"/>
      <c r="CW77" s="310"/>
      <c r="CX77" s="310"/>
      <c r="CY77" s="310"/>
      <c r="CZ77" s="310"/>
      <c r="DA77" s="310"/>
      <c r="DB77" s="310"/>
      <c r="DC77" s="310"/>
      <c r="DD77" s="310"/>
      <c r="DE77" s="310"/>
      <c r="DF77" s="310"/>
      <c r="DG77" s="310"/>
      <c r="DH77" s="310"/>
      <c r="DI77" s="310"/>
      <c r="DJ77" s="310"/>
      <c r="DK77" s="310"/>
      <c r="DL77" s="310"/>
      <c r="DM77" s="310"/>
      <c r="DN77" s="310"/>
      <c r="DO77" s="310"/>
      <c r="DP77" s="310"/>
      <c r="DQ77" s="310"/>
      <c r="DR77" s="310"/>
      <c r="DS77" s="310"/>
      <c r="DT77" s="310"/>
      <c r="DU77" s="310"/>
      <c r="DV77" s="310"/>
      <c r="DW77" s="310"/>
      <c r="DX77" s="310"/>
      <c r="DY77" s="310"/>
      <c r="DZ77" s="310"/>
      <c r="EA77" s="310"/>
      <c r="EB77" s="310"/>
      <c r="EC77" s="310"/>
      <c r="ED77" s="310"/>
      <c r="EE77" s="310"/>
      <c r="EF77" s="310"/>
      <c r="EG77" s="310"/>
      <c r="EH77" s="310"/>
      <c r="EI77" s="310"/>
      <c r="EJ77" s="310"/>
      <c r="EK77" s="310"/>
      <c r="EL77" s="310"/>
      <c r="EM77" s="310"/>
      <c r="EN77" s="310"/>
      <c r="EO77" s="310"/>
      <c r="EP77" s="310"/>
      <c r="EQ77" s="310"/>
      <c r="ER77" s="310"/>
      <c r="ES77" s="310"/>
      <c r="ET77" s="310"/>
      <c r="EU77" s="310"/>
      <c r="EV77" s="310"/>
      <c r="EW77" s="310"/>
      <c r="EX77" s="310"/>
      <c r="EY77" s="310"/>
      <c r="EZ77" s="310"/>
      <c r="FA77" s="310"/>
      <c r="FB77" s="310"/>
      <c r="FC77" s="310"/>
      <c r="FD77" s="310"/>
      <c r="FE77" s="310"/>
      <c r="FF77" s="310"/>
      <c r="FG77" s="310"/>
      <c r="FH77" s="310"/>
      <c r="FI77" s="310"/>
      <c r="FJ77" s="310"/>
      <c r="FK77" s="310"/>
      <c r="FL77" s="310"/>
      <c r="FM77" s="310"/>
      <c r="FN77" s="310"/>
      <c r="FO77" s="310"/>
      <c r="FP77" s="310"/>
      <c r="FQ77" s="310"/>
      <c r="FR77" s="310"/>
      <c r="FS77" s="310"/>
      <c r="FT77" s="310"/>
      <c r="FU77" s="310"/>
      <c r="FV77" s="310"/>
      <c r="FW77" s="310"/>
      <c r="FX77" s="310"/>
      <c r="FY77" s="310"/>
      <c r="FZ77" s="310"/>
      <c r="GA77" s="310"/>
      <c r="GB77" s="310"/>
    </row>
    <row r="78" spans="1:184" s="247" customFormat="1" ht="60.75" thickBot="1" x14ac:dyDescent="0.3">
      <c r="A78" s="157" t="s">
        <v>57</v>
      </c>
      <c r="B78" s="153" t="s">
        <v>256</v>
      </c>
      <c r="C78" s="153">
        <f t="shared" ref="C78:C84" si="4">SUM(I78,K78,M78,O78,Q78,S78,U78,W78,Y78)</f>
        <v>370</v>
      </c>
      <c r="D78" s="153" t="s">
        <v>94</v>
      </c>
      <c r="E78" s="153" t="s">
        <v>257</v>
      </c>
      <c r="F78" s="153"/>
      <c r="G78" s="185" t="s">
        <v>258</v>
      </c>
      <c r="H78" s="185" t="s">
        <v>58</v>
      </c>
      <c r="I78" s="153">
        <v>320</v>
      </c>
      <c r="J78" s="153"/>
      <c r="K78" s="153"/>
      <c r="L78" s="153"/>
      <c r="M78" s="153"/>
      <c r="N78" s="153"/>
      <c r="O78" s="153"/>
      <c r="P78" s="153"/>
      <c r="Q78" s="153"/>
      <c r="R78" s="153"/>
      <c r="S78" s="153">
        <v>50</v>
      </c>
      <c r="T78" s="153"/>
      <c r="U78" s="153"/>
      <c r="V78" s="153"/>
      <c r="W78" s="153"/>
      <c r="X78" s="153"/>
      <c r="Y78" s="153"/>
      <c r="Z78" s="153" t="s">
        <v>1283</v>
      </c>
      <c r="AA78" s="153">
        <v>20</v>
      </c>
      <c r="AB78" s="153">
        <v>20</v>
      </c>
      <c r="AC78" s="153"/>
      <c r="AD78" s="245" t="s">
        <v>1332</v>
      </c>
      <c r="AE78" s="153" t="s">
        <v>1333</v>
      </c>
      <c r="AF78" s="244" t="s">
        <v>1332</v>
      </c>
      <c r="AG78" s="153">
        <v>0</v>
      </c>
      <c r="AH78" s="153" t="s">
        <v>626</v>
      </c>
      <c r="AI78" s="154">
        <v>13.8</v>
      </c>
      <c r="AJ78" s="153">
        <v>3</v>
      </c>
      <c r="AK78" s="154">
        <f>(6.1/AI78)*100</f>
        <v>44.202898550724633</v>
      </c>
      <c r="AL78" s="153"/>
      <c r="AM78" s="153"/>
      <c r="AN78" s="437"/>
      <c r="AO78" s="310"/>
      <c r="AP78" s="310"/>
      <c r="AQ78" s="310"/>
      <c r="AR78" s="310"/>
      <c r="AS78" s="310"/>
      <c r="AT78" s="310"/>
      <c r="AU78" s="310"/>
      <c r="AV78" s="310"/>
      <c r="AW78" s="310"/>
      <c r="AX78" s="310"/>
      <c r="AY78" s="310"/>
      <c r="AZ78" s="310"/>
      <c r="BA78" s="310"/>
      <c r="BB78" s="310"/>
      <c r="BC78" s="310"/>
      <c r="BD78" s="310"/>
      <c r="BE78" s="310"/>
      <c r="BF78" s="310"/>
      <c r="BG78" s="310"/>
      <c r="BH78" s="310"/>
      <c r="BI78" s="310"/>
      <c r="BJ78" s="310"/>
      <c r="BK78" s="310"/>
      <c r="BL78" s="310"/>
      <c r="BM78" s="310"/>
      <c r="BN78" s="310"/>
      <c r="BO78" s="310"/>
      <c r="BP78" s="310"/>
      <c r="BQ78" s="310"/>
      <c r="BR78" s="310"/>
      <c r="BS78" s="310"/>
      <c r="BT78" s="310"/>
      <c r="BU78" s="310"/>
      <c r="BV78" s="310"/>
      <c r="BW78" s="310"/>
      <c r="BX78" s="310"/>
      <c r="BY78" s="310"/>
      <c r="BZ78" s="310"/>
      <c r="CA78" s="310"/>
      <c r="CB78" s="310"/>
      <c r="CC78" s="310"/>
      <c r="CD78" s="310"/>
      <c r="CE78" s="310"/>
      <c r="CF78" s="310"/>
      <c r="CG78" s="310"/>
      <c r="CH78" s="310"/>
      <c r="CI78" s="310"/>
      <c r="CJ78" s="310"/>
      <c r="CK78" s="310"/>
      <c r="CL78" s="310"/>
      <c r="CM78" s="310"/>
      <c r="CN78" s="310"/>
      <c r="CO78" s="310"/>
      <c r="CP78" s="310"/>
      <c r="CQ78" s="310"/>
      <c r="CR78" s="310"/>
      <c r="CS78" s="310"/>
      <c r="CT78" s="310"/>
      <c r="CU78" s="310"/>
      <c r="CV78" s="310"/>
      <c r="CW78" s="310"/>
      <c r="CX78" s="310"/>
      <c r="CY78" s="310"/>
      <c r="CZ78" s="310"/>
      <c r="DA78" s="310"/>
      <c r="DB78" s="310"/>
      <c r="DC78" s="310"/>
      <c r="DD78" s="310"/>
      <c r="DE78" s="310"/>
      <c r="DF78" s="310"/>
      <c r="DG78" s="310"/>
      <c r="DH78" s="310"/>
      <c r="DI78" s="310"/>
      <c r="DJ78" s="310"/>
      <c r="DK78" s="310"/>
      <c r="DL78" s="310"/>
      <c r="DM78" s="310"/>
      <c r="DN78" s="310"/>
      <c r="DO78" s="310"/>
      <c r="DP78" s="310"/>
      <c r="DQ78" s="310"/>
      <c r="DR78" s="310"/>
      <c r="DS78" s="310"/>
      <c r="DT78" s="310"/>
      <c r="DU78" s="310"/>
      <c r="DV78" s="310"/>
      <c r="DW78" s="310"/>
      <c r="DX78" s="310"/>
      <c r="DY78" s="310"/>
      <c r="DZ78" s="310"/>
      <c r="EA78" s="310"/>
      <c r="EB78" s="310"/>
      <c r="EC78" s="310"/>
      <c r="ED78" s="310"/>
      <c r="EE78" s="310"/>
      <c r="EF78" s="310"/>
      <c r="EG78" s="310"/>
      <c r="EH78" s="310"/>
      <c r="EI78" s="310"/>
      <c r="EJ78" s="310"/>
      <c r="EK78" s="310"/>
      <c r="EL78" s="310"/>
      <c r="EM78" s="310"/>
      <c r="EN78" s="310"/>
      <c r="EO78" s="310"/>
      <c r="EP78" s="310"/>
      <c r="EQ78" s="310"/>
      <c r="ER78" s="310"/>
      <c r="ES78" s="310"/>
      <c r="ET78" s="310"/>
      <c r="EU78" s="310"/>
      <c r="EV78" s="310"/>
      <c r="EW78" s="310"/>
      <c r="EX78" s="310"/>
      <c r="EY78" s="310"/>
      <c r="EZ78" s="310"/>
      <c r="FA78" s="310"/>
      <c r="FB78" s="310"/>
      <c r="FC78" s="310"/>
      <c r="FD78" s="310"/>
      <c r="FE78" s="310"/>
      <c r="FF78" s="310"/>
      <c r="FG78" s="310"/>
      <c r="FH78" s="310"/>
      <c r="FI78" s="310"/>
      <c r="FJ78" s="310"/>
      <c r="FK78" s="310"/>
      <c r="FL78" s="310"/>
      <c r="FM78" s="310"/>
      <c r="FN78" s="310"/>
      <c r="FO78" s="310"/>
      <c r="FP78" s="310"/>
      <c r="FQ78" s="310"/>
      <c r="FR78" s="310"/>
      <c r="FS78" s="310"/>
      <c r="FT78" s="310"/>
      <c r="FU78" s="310"/>
      <c r="FV78" s="310"/>
      <c r="FW78" s="310"/>
      <c r="FX78" s="310"/>
      <c r="FY78" s="310"/>
      <c r="FZ78" s="310"/>
      <c r="GA78" s="310"/>
      <c r="GB78" s="310"/>
    </row>
    <row r="79" spans="1:184" s="48" customFormat="1" ht="60" x14ac:dyDescent="0.25">
      <c r="A79" s="39" t="s">
        <v>57</v>
      </c>
      <c r="B79" s="40" t="s">
        <v>236</v>
      </c>
      <c r="C79" s="40">
        <f t="shared" si="4"/>
        <v>2700</v>
      </c>
      <c r="D79" s="40" t="s">
        <v>94</v>
      </c>
      <c r="E79" s="40" t="s">
        <v>237</v>
      </c>
      <c r="F79" s="40"/>
      <c r="G79" s="41" t="s">
        <v>238</v>
      </c>
      <c r="H79" s="41" t="s">
        <v>58</v>
      </c>
      <c r="I79" s="40">
        <v>2500</v>
      </c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>
        <v>200</v>
      </c>
      <c r="V79" s="40"/>
      <c r="W79" s="40"/>
      <c r="X79" s="40"/>
      <c r="Y79" s="40"/>
      <c r="Z79" s="40" t="s">
        <v>159</v>
      </c>
      <c r="AA79" s="40">
        <v>20</v>
      </c>
      <c r="AB79" s="40">
        <v>20</v>
      </c>
      <c r="AC79" s="40"/>
      <c r="AD79" s="40" t="s">
        <v>239</v>
      </c>
      <c r="AE79" s="40" t="s">
        <v>240</v>
      </c>
      <c r="AF79" s="40" t="s">
        <v>239</v>
      </c>
      <c r="AG79" s="40">
        <v>0</v>
      </c>
      <c r="AH79" s="40" t="s">
        <v>83</v>
      </c>
      <c r="AI79" s="40" t="s">
        <v>241</v>
      </c>
      <c r="AJ79" s="40">
        <v>5</v>
      </c>
      <c r="AK79" s="438">
        <f>(1.65/AI79)*100</f>
        <v>57.692307692307686</v>
      </c>
      <c r="AL79" s="40"/>
      <c r="AM79" s="40"/>
      <c r="AN79" s="398" t="s">
        <v>1473</v>
      </c>
      <c r="AO79" s="310"/>
      <c r="AP79" s="310"/>
      <c r="AQ79" s="310"/>
      <c r="AR79" s="310"/>
      <c r="AS79" s="310"/>
      <c r="AT79" s="310"/>
      <c r="AU79" s="310"/>
      <c r="AV79" s="310"/>
      <c r="AW79" s="310"/>
      <c r="AX79" s="310"/>
      <c r="AY79" s="310"/>
      <c r="AZ79" s="310"/>
      <c r="BA79" s="310"/>
      <c r="BB79" s="310"/>
      <c r="BC79" s="310"/>
      <c r="BD79" s="310"/>
      <c r="BE79" s="310"/>
      <c r="BF79" s="310"/>
      <c r="BG79" s="310"/>
      <c r="BH79" s="310"/>
      <c r="BI79" s="310"/>
      <c r="BJ79" s="310"/>
      <c r="BK79" s="310"/>
      <c r="BL79" s="310"/>
      <c r="BM79" s="310"/>
      <c r="BN79" s="310"/>
      <c r="BO79" s="310"/>
      <c r="BP79" s="310"/>
      <c r="BQ79" s="310"/>
      <c r="BR79" s="310"/>
      <c r="BS79" s="310"/>
      <c r="BT79" s="310"/>
      <c r="BU79" s="310"/>
      <c r="BV79" s="310"/>
      <c r="BW79" s="310"/>
      <c r="BX79" s="310"/>
      <c r="BY79" s="310"/>
      <c r="BZ79" s="310"/>
      <c r="CA79" s="310"/>
      <c r="CB79" s="310"/>
      <c r="CC79" s="310"/>
      <c r="CD79" s="310"/>
      <c r="CE79" s="310"/>
      <c r="CF79" s="310"/>
      <c r="CG79" s="310"/>
      <c r="CH79" s="310"/>
      <c r="CI79" s="310"/>
      <c r="CJ79" s="310"/>
      <c r="CK79" s="310"/>
      <c r="CL79" s="310"/>
      <c r="CM79" s="310"/>
      <c r="CN79" s="310"/>
      <c r="CO79" s="310"/>
      <c r="CP79" s="310"/>
      <c r="CQ79" s="310"/>
      <c r="CR79" s="310"/>
      <c r="CS79" s="310"/>
      <c r="CT79" s="310"/>
      <c r="CU79" s="310"/>
      <c r="CV79" s="310"/>
      <c r="CW79" s="310"/>
      <c r="CX79" s="310"/>
      <c r="CY79" s="310"/>
      <c r="CZ79" s="310"/>
      <c r="DA79" s="310"/>
      <c r="DB79" s="310"/>
      <c r="DC79" s="310"/>
      <c r="DD79" s="310"/>
      <c r="DE79" s="310"/>
      <c r="DF79" s="310"/>
      <c r="DG79" s="310"/>
      <c r="DH79" s="310"/>
      <c r="DI79" s="310"/>
      <c r="DJ79" s="310"/>
      <c r="DK79" s="310"/>
      <c r="DL79" s="310"/>
      <c r="DM79" s="310"/>
      <c r="DN79" s="310"/>
      <c r="DO79" s="310"/>
      <c r="DP79" s="310"/>
      <c r="DQ79" s="310"/>
      <c r="DR79" s="310"/>
      <c r="DS79" s="310"/>
      <c r="DT79" s="310"/>
      <c r="DU79" s="310"/>
      <c r="DV79" s="310"/>
      <c r="DW79" s="310"/>
      <c r="DX79" s="310"/>
      <c r="DY79" s="310"/>
      <c r="DZ79" s="310"/>
      <c r="EA79" s="310"/>
      <c r="EB79" s="310"/>
      <c r="EC79" s="310"/>
      <c r="ED79" s="310"/>
      <c r="EE79" s="310"/>
      <c r="EF79" s="310"/>
      <c r="EG79" s="310"/>
      <c r="EH79" s="310"/>
      <c r="EI79" s="310"/>
      <c r="EJ79" s="310"/>
      <c r="EK79" s="310"/>
      <c r="EL79" s="310"/>
      <c r="EM79" s="310"/>
      <c r="EN79" s="310"/>
      <c r="EO79" s="310"/>
      <c r="EP79" s="310"/>
      <c r="EQ79" s="310"/>
      <c r="ER79" s="310"/>
      <c r="ES79" s="310"/>
      <c r="ET79" s="310"/>
      <c r="EU79" s="310"/>
      <c r="EV79" s="310"/>
      <c r="EW79" s="310"/>
      <c r="EX79" s="310"/>
      <c r="EY79" s="310"/>
      <c r="EZ79" s="310"/>
      <c r="FA79" s="310"/>
      <c r="FB79" s="310"/>
      <c r="FC79" s="310"/>
      <c r="FD79" s="310"/>
      <c r="FE79" s="310"/>
      <c r="FF79" s="310"/>
      <c r="FG79" s="310"/>
      <c r="FH79" s="310"/>
      <c r="FI79" s="310"/>
      <c r="FJ79" s="310"/>
      <c r="FK79" s="310"/>
      <c r="FL79" s="310"/>
      <c r="FM79" s="310"/>
      <c r="FN79" s="310"/>
      <c r="FO79" s="310"/>
      <c r="FP79" s="310"/>
      <c r="FQ79" s="310"/>
      <c r="FR79" s="310"/>
      <c r="FS79" s="310"/>
      <c r="FT79" s="310"/>
      <c r="FU79" s="310"/>
      <c r="FV79" s="310"/>
      <c r="FW79" s="310"/>
      <c r="FX79" s="310"/>
      <c r="FY79" s="310"/>
      <c r="FZ79" s="310"/>
      <c r="GA79" s="310"/>
      <c r="GB79" s="310"/>
    </row>
    <row r="80" spans="1:184" s="48" customFormat="1" ht="50.25" customHeight="1" thickBot="1" x14ac:dyDescent="0.3">
      <c r="A80" s="39" t="s">
        <v>57</v>
      </c>
      <c r="B80" s="40" t="s">
        <v>236</v>
      </c>
      <c r="C80" s="40">
        <f t="shared" si="4"/>
        <v>2700</v>
      </c>
      <c r="D80" s="40" t="s">
        <v>94</v>
      </c>
      <c r="E80" s="40" t="s">
        <v>237</v>
      </c>
      <c r="F80" s="40"/>
      <c r="G80" s="41" t="s">
        <v>238</v>
      </c>
      <c r="H80" s="41" t="s">
        <v>58</v>
      </c>
      <c r="I80" s="40">
        <v>2500</v>
      </c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>
        <v>200</v>
      </c>
      <c r="V80" s="40"/>
      <c r="W80" s="40"/>
      <c r="X80" s="40"/>
      <c r="Y80" s="40"/>
      <c r="Z80" s="40" t="s">
        <v>692</v>
      </c>
      <c r="AA80" s="40">
        <v>30</v>
      </c>
      <c r="AB80" s="40">
        <v>30</v>
      </c>
      <c r="AC80" s="40">
        <v>30</v>
      </c>
      <c r="AD80" s="46">
        <v>6014203</v>
      </c>
      <c r="AE80" s="40" t="s">
        <v>709</v>
      </c>
      <c r="AF80" s="43">
        <v>6014203</v>
      </c>
      <c r="AG80" s="40"/>
      <c r="AH80" s="40" t="s">
        <v>689</v>
      </c>
      <c r="AI80" s="40">
        <v>4.9000000000000004</v>
      </c>
      <c r="AJ80" s="40">
        <v>3</v>
      </c>
      <c r="AK80" s="205">
        <f>(1.65/AI80)*100</f>
        <v>33.673469387755098</v>
      </c>
      <c r="AL80" s="40"/>
      <c r="AM80" s="40"/>
      <c r="AN80" s="439"/>
      <c r="AO80" s="310"/>
      <c r="AP80" s="310"/>
      <c r="AQ80" s="310"/>
      <c r="AR80" s="310"/>
      <c r="AS80" s="310"/>
      <c r="AT80" s="310"/>
      <c r="AU80" s="310"/>
      <c r="AV80" s="310"/>
      <c r="AW80" s="310"/>
      <c r="AX80" s="310"/>
      <c r="AY80" s="310"/>
      <c r="AZ80" s="310"/>
      <c r="BA80" s="310"/>
      <c r="BB80" s="310"/>
      <c r="BC80" s="310"/>
      <c r="BD80" s="310"/>
      <c r="BE80" s="310"/>
      <c r="BF80" s="310"/>
      <c r="BG80" s="310"/>
      <c r="BH80" s="310"/>
      <c r="BI80" s="310"/>
      <c r="BJ80" s="310"/>
      <c r="BK80" s="310"/>
      <c r="BL80" s="310"/>
      <c r="BM80" s="310"/>
      <c r="BN80" s="310"/>
      <c r="BO80" s="310"/>
      <c r="BP80" s="310"/>
      <c r="BQ80" s="310"/>
      <c r="BR80" s="310"/>
      <c r="BS80" s="310"/>
      <c r="BT80" s="310"/>
      <c r="BU80" s="310"/>
      <c r="BV80" s="310"/>
      <c r="BW80" s="310"/>
      <c r="BX80" s="310"/>
      <c r="BY80" s="310"/>
      <c r="BZ80" s="310"/>
      <c r="CA80" s="310"/>
      <c r="CB80" s="310"/>
      <c r="CC80" s="310"/>
      <c r="CD80" s="310"/>
      <c r="CE80" s="310"/>
      <c r="CF80" s="310"/>
      <c r="CG80" s="310"/>
      <c r="CH80" s="310"/>
      <c r="CI80" s="310"/>
      <c r="CJ80" s="310"/>
      <c r="CK80" s="310"/>
      <c r="CL80" s="310"/>
      <c r="CM80" s="310"/>
      <c r="CN80" s="310"/>
      <c r="CO80" s="310"/>
      <c r="CP80" s="310"/>
      <c r="CQ80" s="310"/>
      <c r="CR80" s="310"/>
      <c r="CS80" s="310"/>
      <c r="CT80" s="310"/>
      <c r="CU80" s="310"/>
      <c r="CV80" s="310"/>
      <c r="CW80" s="310"/>
      <c r="CX80" s="310"/>
      <c r="CY80" s="310"/>
      <c r="CZ80" s="310"/>
      <c r="DA80" s="310"/>
      <c r="DB80" s="310"/>
      <c r="DC80" s="310"/>
      <c r="DD80" s="310"/>
      <c r="DE80" s="310"/>
      <c r="DF80" s="310"/>
      <c r="DG80" s="310"/>
      <c r="DH80" s="310"/>
      <c r="DI80" s="310"/>
      <c r="DJ80" s="310"/>
      <c r="DK80" s="310"/>
      <c r="DL80" s="310"/>
      <c r="DM80" s="310"/>
      <c r="DN80" s="310"/>
      <c r="DO80" s="310"/>
      <c r="DP80" s="310"/>
      <c r="DQ80" s="310"/>
      <c r="DR80" s="310"/>
      <c r="DS80" s="310"/>
      <c r="DT80" s="310"/>
      <c r="DU80" s="310"/>
      <c r="DV80" s="310"/>
      <c r="DW80" s="310"/>
      <c r="DX80" s="310"/>
      <c r="DY80" s="310"/>
      <c r="DZ80" s="310"/>
      <c r="EA80" s="310"/>
      <c r="EB80" s="310"/>
      <c r="EC80" s="310"/>
      <c r="ED80" s="310"/>
      <c r="EE80" s="310"/>
      <c r="EF80" s="310"/>
      <c r="EG80" s="310"/>
      <c r="EH80" s="310"/>
      <c r="EI80" s="310"/>
      <c r="EJ80" s="310"/>
      <c r="EK80" s="310"/>
      <c r="EL80" s="310"/>
      <c r="EM80" s="310"/>
      <c r="EN80" s="310"/>
      <c r="EO80" s="310"/>
      <c r="EP80" s="310"/>
      <c r="EQ80" s="310"/>
      <c r="ER80" s="310"/>
      <c r="ES80" s="310"/>
      <c r="ET80" s="310"/>
      <c r="EU80" s="310"/>
      <c r="EV80" s="310"/>
      <c r="EW80" s="310"/>
      <c r="EX80" s="310"/>
      <c r="EY80" s="310"/>
      <c r="EZ80" s="310"/>
      <c r="FA80" s="310"/>
      <c r="FB80" s="310"/>
      <c r="FC80" s="310"/>
      <c r="FD80" s="310"/>
      <c r="FE80" s="310"/>
      <c r="FF80" s="310"/>
      <c r="FG80" s="310"/>
      <c r="FH80" s="310"/>
      <c r="FI80" s="310"/>
      <c r="FJ80" s="310"/>
      <c r="FK80" s="310"/>
      <c r="FL80" s="310"/>
      <c r="FM80" s="310"/>
      <c r="FN80" s="310"/>
      <c r="FO80" s="310"/>
      <c r="FP80" s="310"/>
      <c r="FQ80" s="310"/>
      <c r="FR80" s="310"/>
      <c r="FS80" s="310"/>
      <c r="FT80" s="310"/>
      <c r="FU80" s="310"/>
      <c r="FV80" s="310"/>
      <c r="FW80" s="310"/>
      <c r="FX80" s="310"/>
      <c r="FY80" s="310"/>
      <c r="FZ80" s="310"/>
      <c r="GA80" s="310"/>
      <c r="GB80" s="310"/>
    </row>
    <row r="81" spans="1:184" s="48" customFormat="1" x14ac:dyDescent="0.25">
      <c r="A81" s="184" t="s">
        <v>57</v>
      </c>
      <c r="B81" s="48" t="s">
        <v>236</v>
      </c>
      <c r="C81" s="48">
        <f t="shared" si="4"/>
        <v>2700</v>
      </c>
      <c r="D81" s="48" t="s">
        <v>94</v>
      </c>
      <c r="E81" s="40" t="s">
        <v>237</v>
      </c>
      <c r="G81" s="48" t="s">
        <v>238</v>
      </c>
      <c r="H81" s="48" t="s">
        <v>58</v>
      </c>
      <c r="I81" s="48">
        <v>2500</v>
      </c>
      <c r="U81" s="48">
        <v>200</v>
      </c>
      <c r="Z81" s="40" t="s">
        <v>882</v>
      </c>
      <c r="AA81" s="40">
        <v>40</v>
      </c>
      <c r="AB81" s="48">
        <v>40</v>
      </c>
      <c r="AD81" s="48" t="s">
        <v>1088</v>
      </c>
      <c r="AE81" s="48" t="s">
        <v>1089</v>
      </c>
      <c r="AF81" s="48">
        <v>2158</v>
      </c>
      <c r="AG81" s="48">
        <v>0</v>
      </c>
      <c r="AH81" s="48" t="s">
        <v>885</v>
      </c>
      <c r="AI81" s="40">
        <v>1.65</v>
      </c>
      <c r="AJ81" s="48">
        <v>5</v>
      </c>
      <c r="AK81" s="112">
        <f>(1.65/AI81)*100</f>
        <v>100</v>
      </c>
      <c r="AN81" s="398" t="s">
        <v>1473</v>
      </c>
      <c r="AO81" s="310"/>
      <c r="AP81" s="310"/>
      <c r="AQ81" s="310"/>
      <c r="AR81" s="310"/>
      <c r="AS81" s="310"/>
      <c r="AT81" s="310"/>
      <c r="AU81" s="310"/>
      <c r="AV81" s="310"/>
      <c r="AW81" s="310"/>
      <c r="AX81" s="310"/>
      <c r="AY81" s="310"/>
      <c r="AZ81" s="310"/>
      <c r="BA81" s="310"/>
      <c r="BB81" s="310"/>
      <c r="BC81" s="310"/>
      <c r="BD81" s="310"/>
      <c r="BE81" s="310"/>
      <c r="BF81" s="310"/>
      <c r="BG81" s="310"/>
      <c r="BH81" s="310"/>
      <c r="BI81" s="310"/>
      <c r="BJ81" s="310"/>
      <c r="BK81" s="310"/>
      <c r="BL81" s="310"/>
      <c r="BM81" s="310"/>
      <c r="BN81" s="310"/>
      <c r="BO81" s="310"/>
      <c r="BP81" s="310"/>
      <c r="BQ81" s="310"/>
      <c r="BR81" s="310"/>
      <c r="BS81" s="310"/>
      <c r="BT81" s="310"/>
      <c r="BU81" s="310"/>
      <c r="BV81" s="310"/>
      <c r="BW81" s="310"/>
      <c r="BX81" s="310"/>
      <c r="BY81" s="310"/>
      <c r="BZ81" s="310"/>
      <c r="CA81" s="310"/>
      <c r="CB81" s="310"/>
      <c r="CC81" s="310"/>
      <c r="CD81" s="310"/>
      <c r="CE81" s="310"/>
      <c r="CF81" s="310"/>
      <c r="CG81" s="310"/>
      <c r="CH81" s="310"/>
      <c r="CI81" s="310"/>
      <c r="CJ81" s="310"/>
      <c r="CK81" s="310"/>
      <c r="CL81" s="310"/>
      <c r="CM81" s="310"/>
      <c r="CN81" s="310"/>
      <c r="CO81" s="310"/>
      <c r="CP81" s="310"/>
      <c r="CQ81" s="310"/>
      <c r="CR81" s="310"/>
      <c r="CS81" s="310"/>
      <c r="CT81" s="310"/>
      <c r="CU81" s="310"/>
      <c r="CV81" s="310"/>
      <c r="CW81" s="310"/>
      <c r="CX81" s="310"/>
      <c r="CY81" s="310"/>
      <c r="CZ81" s="310"/>
      <c r="DA81" s="310"/>
      <c r="DB81" s="310"/>
      <c r="DC81" s="310"/>
      <c r="DD81" s="310"/>
      <c r="DE81" s="310"/>
      <c r="DF81" s="310"/>
      <c r="DG81" s="310"/>
      <c r="DH81" s="310"/>
      <c r="DI81" s="310"/>
      <c r="DJ81" s="310"/>
      <c r="DK81" s="310"/>
      <c r="DL81" s="310"/>
      <c r="DM81" s="310"/>
      <c r="DN81" s="310"/>
      <c r="DO81" s="310"/>
      <c r="DP81" s="310"/>
      <c r="DQ81" s="310"/>
      <c r="DR81" s="310"/>
      <c r="DS81" s="310"/>
      <c r="DT81" s="310"/>
      <c r="DU81" s="310"/>
      <c r="DV81" s="310"/>
      <c r="DW81" s="310"/>
      <c r="DX81" s="310"/>
      <c r="DY81" s="310"/>
      <c r="DZ81" s="310"/>
      <c r="EA81" s="310"/>
      <c r="EB81" s="310"/>
      <c r="EC81" s="310"/>
      <c r="ED81" s="310"/>
      <c r="EE81" s="310"/>
      <c r="EF81" s="310"/>
      <c r="EG81" s="310"/>
      <c r="EH81" s="310"/>
      <c r="EI81" s="310"/>
      <c r="EJ81" s="310"/>
      <c r="EK81" s="310"/>
      <c r="EL81" s="310"/>
      <c r="EM81" s="310"/>
      <c r="EN81" s="310"/>
      <c r="EO81" s="310"/>
      <c r="EP81" s="310"/>
      <c r="EQ81" s="310"/>
      <c r="ER81" s="310"/>
      <c r="ES81" s="310"/>
      <c r="ET81" s="310"/>
      <c r="EU81" s="310"/>
      <c r="EV81" s="310"/>
      <c r="EW81" s="310"/>
      <c r="EX81" s="310"/>
      <c r="EY81" s="310"/>
      <c r="EZ81" s="310"/>
      <c r="FA81" s="310"/>
      <c r="FB81" s="310"/>
      <c r="FC81" s="310"/>
      <c r="FD81" s="310"/>
      <c r="FE81" s="310"/>
      <c r="FF81" s="310"/>
      <c r="FG81" s="310"/>
      <c r="FH81" s="310"/>
      <c r="FI81" s="310"/>
      <c r="FJ81" s="310"/>
      <c r="FK81" s="310"/>
      <c r="FL81" s="310"/>
      <c r="FM81" s="310"/>
      <c r="FN81" s="310"/>
      <c r="FO81" s="310"/>
      <c r="FP81" s="310"/>
      <c r="FQ81" s="310"/>
      <c r="FR81" s="310"/>
      <c r="FS81" s="310"/>
      <c r="FT81" s="310"/>
      <c r="FU81" s="310"/>
      <c r="FV81" s="310"/>
      <c r="FW81" s="310"/>
      <c r="FX81" s="310"/>
      <c r="FY81" s="310"/>
      <c r="FZ81" s="310"/>
      <c r="GA81" s="310"/>
      <c r="GB81" s="310"/>
    </row>
    <row r="82" spans="1:184" s="48" customFormat="1" ht="60.75" thickBot="1" x14ac:dyDescent="0.3">
      <c r="A82" s="39" t="s">
        <v>57</v>
      </c>
      <c r="B82" s="40" t="s">
        <v>236</v>
      </c>
      <c r="C82" s="40">
        <f t="shared" si="4"/>
        <v>2700</v>
      </c>
      <c r="D82" s="40" t="s">
        <v>94</v>
      </c>
      <c r="E82" s="40" t="s">
        <v>237</v>
      </c>
      <c r="F82" s="40"/>
      <c r="G82" s="41" t="s">
        <v>238</v>
      </c>
      <c r="H82" s="41" t="s">
        <v>58</v>
      </c>
      <c r="I82" s="40">
        <v>2500</v>
      </c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>
        <v>200</v>
      </c>
      <c r="V82" s="40"/>
      <c r="W82" s="40"/>
      <c r="X82" s="40"/>
      <c r="Y82" s="40"/>
      <c r="Z82" s="40" t="s">
        <v>1283</v>
      </c>
      <c r="AA82" s="40">
        <v>20</v>
      </c>
      <c r="AB82" s="40">
        <v>20</v>
      </c>
      <c r="AC82" s="40"/>
      <c r="AD82" s="43" t="s">
        <v>1327</v>
      </c>
      <c r="AE82" s="40" t="s">
        <v>1328</v>
      </c>
      <c r="AF82" s="46" t="s">
        <v>1327</v>
      </c>
      <c r="AG82" s="40">
        <v>0</v>
      </c>
      <c r="AH82" s="40" t="s">
        <v>626</v>
      </c>
      <c r="AI82" s="40">
        <v>3.97</v>
      </c>
      <c r="AJ82" s="40">
        <v>3</v>
      </c>
      <c r="AK82" s="205">
        <f>(1.65/AI82)*100</f>
        <v>41.561712846347604</v>
      </c>
      <c r="AL82" s="40"/>
      <c r="AM82" s="40"/>
      <c r="AN82" s="440"/>
      <c r="AO82" s="310"/>
      <c r="AP82" s="310"/>
      <c r="AQ82" s="310"/>
      <c r="AR82" s="310"/>
      <c r="AS82" s="310"/>
      <c r="AT82" s="310"/>
      <c r="AU82" s="310"/>
      <c r="AV82" s="310"/>
      <c r="AW82" s="310"/>
      <c r="AX82" s="310"/>
      <c r="AY82" s="310"/>
      <c r="AZ82" s="310"/>
      <c r="BA82" s="310"/>
      <c r="BB82" s="310"/>
      <c r="BC82" s="310"/>
      <c r="BD82" s="310"/>
      <c r="BE82" s="310"/>
      <c r="BF82" s="310"/>
      <c r="BG82" s="310"/>
      <c r="BH82" s="310"/>
      <c r="BI82" s="310"/>
      <c r="BJ82" s="310"/>
      <c r="BK82" s="310"/>
      <c r="BL82" s="310"/>
      <c r="BM82" s="310"/>
      <c r="BN82" s="310"/>
      <c r="BO82" s="310"/>
      <c r="BP82" s="310"/>
      <c r="BQ82" s="310"/>
      <c r="BR82" s="310"/>
      <c r="BS82" s="310"/>
      <c r="BT82" s="310"/>
      <c r="BU82" s="310"/>
      <c r="BV82" s="310"/>
      <c r="BW82" s="310"/>
      <c r="BX82" s="310"/>
      <c r="BY82" s="310"/>
      <c r="BZ82" s="310"/>
      <c r="CA82" s="310"/>
      <c r="CB82" s="310"/>
      <c r="CC82" s="310"/>
      <c r="CD82" s="310"/>
      <c r="CE82" s="310"/>
      <c r="CF82" s="310"/>
      <c r="CG82" s="310"/>
      <c r="CH82" s="310"/>
      <c r="CI82" s="310"/>
      <c r="CJ82" s="310"/>
      <c r="CK82" s="310"/>
      <c r="CL82" s="310"/>
      <c r="CM82" s="310"/>
      <c r="CN82" s="310"/>
      <c r="CO82" s="310"/>
      <c r="CP82" s="310"/>
      <c r="CQ82" s="310"/>
      <c r="CR82" s="310"/>
      <c r="CS82" s="310"/>
      <c r="CT82" s="310"/>
      <c r="CU82" s="310"/>
      <c r="CV82" s="310"/>
      <c r="CW82" s="310"/>
      <c r="CX82" s="310"/>
      <c r="CY82" s="310"/>
      <c r="CZ82" s="310"/>
      <c r="DA82" s="310"/>
      <c r="DB82" s="310"/>
      <c r="DC82" s="310"/>
      <c r="DD82" s="310"/>
      <c r="DE82" s="310"/>
      <c r="DF82" s="310"/>
      <c r="DG82" s="310"/>
      <c r="DH82" s="310"/>
      <c r="DI82" s="310"/>
      <c r="DJ82" s="310"/>
      <c r="DK82" s="310"/>
      <c r="DL82" s="310"/>
      <c r="DM82" s="310"/>
      <c r="DN82" s="310"/>
      <c r="DO82" s="310"/>
      <c r="DP82" s="310"/>
      <c r="DQ82" s="310"/>
      <c r="DR82" s="310"/>
      <c r="DS82" s="310"/>
      <c r="DT82" s="310"/>
      <c r="DU82" s="310"/>
      <c r="DV82" s="310"/>
      <c r="DW82" s="310"/>
      <c r="DX82" s="310"/>
      <c r="DY82" s="310"/>
      <c r="DZ82" s="310"/>
      <c r="EA82" s="310"/>
      <c r="EB82" s="310"/>
      <c r="EC82" s="310"/>
      <c r="ED82" s="310"/>
      <c r="EE82" s="310"/>
      <c r="EF82" s="310"/>
      <c r="EG82" s="310"/>
      <c r="EH82" s="310"/>
      <c r="EI82" s="310"/>
      <c r="EJ82" s="310"/>
      <c r="EK82" s="310"/>
      <c r="EL82" s="310"/>
      <c r="EM82" s="310"/>
      <c r="EN82" s="310"/>
      <c r="EO82" s="310"/>
      <c r="EP82" s="310"/>
      <c r="EQ82" s="310"/>
      <c r="ER82" s="310"/>
      <c r="ES82" s="310"/>
      <c r="ET82" s="310"/>
      <c r="EU82" s="310"/>
      <c r="EV82" s="310"/>
      <c r="EW82" s="310"/>
      <c r="EX82" s="310"/>
      <c r="EY82" s="310"/>
      <c r="EZ82" s="310"/>
      <c r="FA82" s="310"/>
      <c r="FB82" s="310"/>
      <c r="FC82" s="310"/>
      <c r="FD82" s="310"/>
      <c r="FE82" s="310"/>
      <c r="FF82" s="310"/>
      <c r="FG82" s="310"/>
      <c r="FH82" s="310"/>
      <c r="FI82" s="310"/>
      <c r="FJ82" s="310"/>
      <c r="FK82" s="310"/>
      <c r="FL82" s="310"/>
      <c r="FM82" s="310"/>
      <c r="FN82" s="310"/>
      <c r="FO82" s="310"/>
      <c r="FP82" s="310"/>
      <c r="FQ82" s="310"/>
      <c r="FR82" s="310"/>
      <c r="FS82" s="310"/>
      <c r="FT82" s="310"/>
      <c r="FU82" s="310"/>
      <c r="FV82" s="310"/>
      <c r="FW82" s="310"/>
      <c r="FX82" s="310"/>
      <c r="FY82" s="310"/>
      <c r="FZ82" s="310"/>
      <c r="GA82" s="310"/>
      <c r="GB82" s="310"/>
    </row>
    <row r="83" spans="1:184" s="247" customFormat="1" ht="60" x14ac:dyDescent="0.25">
      <c r="A83" s="157" t="s">
        <v>57</v>
      </c>
      <c r="B83" s="153" t="s">
        <v>242</v>
      </c>
      <c r="C83" s="153">
        <f t="shared" si="4"/>
        <v>2190</v>
      </c>
      <c r="D83" s="153" t="s">
        <v>94</v>
      </c>
      <c r="E83" s="153" t="s">
        <v>243</v>
      </c>
      <c r="F83" s="153"/>
      <c r="G83" s="185" t="s">
        <v>244</v>
      </c>
      <c r="H83" s="185" t="s">
        <v>58</v>
      </c>
      <c r="I83" s="153">
        <v>1300</v>
      </c>
      <c r="J83" s="243" t="s">
        <v>245</v>
      </c>
      <c r="K83" s="153">
        <v>50</v>
      </c>
      <c r="L83" s="289" t="s">
        <v>246</v>
      </c>
      <c r="M83" s="153">
        <v>640</v>
      </c>
      <c r="N83" s="153"/>
      <c r="O83" s="153"/>
      <c r="P83" s="153"/>
      <c r="Q83" s="153"/>
      <c r="R83" s="153">
        <v>301570</v>
      </c>
      <c r="S83" s="153">
        <v>200</v>
      </c>
      <c r="T83" s="153"/>
      <c r="U83" s="153"/>
      <c r="V83" s="153"/>
      <c r="W83" s="153"/>
      <c r="X83" s="153"/>
      <c r="Y83" s="153"/>
      <c r="Z83" s="153" t="s">
        <v>159</v>
      </c>
      <c r="AA83" s="153">
        <v>20</v>
      </c>
      <c r="AB83" s="153">
        <v>20</v>
      </c>
      <c r="AC83" s="153"/>
      <c r="AD83" s="153" t="s">
        <v>247</v>
      </c>
      <c r="AE83" s="153" t="s">
        <v>248</v>
      </c>
      <c r="AF83" s="153" t="s">
        <v>247</v>
      </c>
      <c r="AG83" s="153">
        <v>0</v>
      </c>
      <c r="AH83" s="153" t="s">
        <v>249</v>
      </c>
      <c r="AI83" s="153" t="s">
        <v>250</v>
      </c>
      <c r="AJ83" s="153">
        <v>5</v>
      </c>
      <c r="AK83" s="154">
        <f>(4.45/AI83)*100</f>
        <v>59.333333333333336</v>
      </c>
      <c r="AL83" s="153"/>
      <c r="AM83" s="153"/>
      <c r="AN83" s="441"/>
      <c r="AO83" s="310"/>
      <c r="AP83" s="310"/>
      <c r="AQ83" s="310"/>
      <c r="AR83" s="310"/>
      <c r="AS83" s="310"/>
      <c r="AT83" s="310"/>
      <c r="AU83" s="310"/>
      <c r="AV83" s="310"/>
      <c r="AW83" s="310"/>
      <c r="AX83" s="310"/>
      <c r="AY83" s="310"/>
      <c r="AZ83" s="310"/>
      <c r="BA83" s="310"/>
      <c r="BB83" s="310"/>
      <c r="BC83" s="310"/>
      <c r="BD83" s="310"/>
      <c r="BE83" s="310"/>
      <c r="BF83" s="310"/>
      <c r="BG83" s="310"/>
      <c r="BH83" s="310"/>
      <c r="BI83" s="310"/>
      <c r="BJ83" s="310"/>
      <c r="BK83" s="310"/>
      <c r="BL83" s="310"/>
      <c r="BM83" s="310"/>
      <c r="BN83" s="310"/>
      <c r="BO83" s="310"/>
      <c r="BP83" s="310"/>
      <c r="BQ83" s="310"/>
      <c r="BR83" s="310"/>
      <c r="BS83" s="310"/>
      <c r="BT83" s="310"/>
      <c r="BU83" s="310"/>
      <c r="BV83" s="310"/>
      <c r="BW83" s="310"/>
      <c r="BX83" s="310"/>
      <c r="BY83" s="310"/>
      <c r="BZ83" s="310"/>
      <c r="CA83" s="310"/>
      <c r="CB83" s="310"/>
      <c r="CC83" s="310"/>
      <c r="CD83" s="310"/>
      <c r="CE83" s="310"/>
      <c r="CF83" s="310"/>
      <c r="CG83" s="310"/>
      <c r="CH83" s="310"/>
      <c r="CI83" s="310"/>
      <c r="CJ83" s="310"/>
      <c r="CK83" s="310"/>
      <c r="CL83" s="310"/>
      <c r="CM83" s="310"/>
      <c r="CN83" s="310"/>
      <c r="CO83" s="310"/>
      <c r="CP83" s="310"/>
      <c r="CQ83" s="310"/>
      <c r="CR83" s="310"/>
      <c r="CS83" s="310"/>
      <c r="CT83" s="310"/>
      <c r="CU83" s="310"/>
      <c r="CV83" s="310"/>
      <c r="CW83" s="310"/>
      <c r="CX83" s="310"/>
      <c r="CY83" s="310"/>
      <c r="CZ83" s="310"/>
      <c r="DA83" s="310"/>
      <c r="DB83" s="310"/>
      <c r="DC83" s="310"/>
      <c r="DD83" s="310"/>
      <c r="DE83" s="310"/>
      <c r="DF83" s="310"/>
      <c r="DG83" s="310"/>
      <c r="DH83" s="310"/>
      <c r="DI83" s="310"/>
      <c r="DJ83" s="310"/>
      <c r="DK83" s="310"/>
      <c r="DL83" s="310"/>
      <c r="DM83" s="310"/>
      <c r="DN83" s="310"/>
      <c r="DO83" s="310"/>
      <c r="DP83" s="310"/>
      <c r="DQ83" s="310"/>
      <c r="DR83" s="310"/>
      <c r="DS83" s="310"/>
      <c r="DT83" s="310"/>
      <c r="DU83" s="310"/>
      <c r="DV83" s="310"/>
      <c r="DW83" s="310"/>
      <c r="DX83" s="310"/>
      <c r="DY83" s="310"/>
      <c r="DZ83" s="310"/>
      <c r="EA83" s="310"/>
      <c r="EB83" s="310"/>
      <c r="EC83" s="310"/>
      <c r="ED83" s="310"/>
      <c r="EE83" s="310"/>
      <c r="EF83" s="310"/>
      <c r="EG83" s="310"/>
      <c r="EH83" s="310"/>
      <c r="EI83" s="310"/>
      <c r="EJ83" s="310"/>
      <c r="EK83" s="310"/>
      <c r="EL83" s="310"/>
      <c r="EM83" s="310"/>
      <c r="EN83" s="310"/>
      <c r="EO83" s="310"/>
      <c r="EP83" s="310"/>
      <c r="EQ83" s="310"/>
      <c r="ER83" s="310"/>
      <c r="ES83" s="310"/>
      <c r="ET83" s="310"/>
      <c r="EU83" s="310"/>
      <c r="EV83" s="310"/>
      <c r="EW83" s="310"/>
      <c r="EX83" s="310"/>
      <c r="EY83" s="310"/>
      <c r="EZ83" s="310"/>
      <c r="FA83" s="310"/>
      <c r="FB83" s="310"/>
      <c r="FC83" s="310"/>
      <c r="FD83" s="310"/>
      <c r="FE83" s="310"/>
      <c r="FF83" s="310"/>
      <c r="FG83" s="310"/>
      <c r="FH83" s="310"/>
      <c r="FI83" s="310"/>
      <c r="FJ83" s="310"/>
      <c r="FK83" s="310"/>
      <c r="FL83" s="310"/>
      <c r="FM83" s="310"/>
      <c r="FN83" s="310"/>
      <c r="FO83" s="310"/>
      <c r="FP83" s="310"/>
      <c r="FQ83" s="310"/>
      <c r="FR83" s="310"/>
      <c r="FS83" s="310"/>
      <c r="FT83" s="310"/>
      <c r="FU83" s="310"/>
      <c r="FV83" s="310"/>
      <c r="FW83" s="310"/>
      <c r="FX83" s="310"/>
      <c r="FY83" s="310"/>
      <c r="FZ83" s="310"/>
      <c r="GA83" s="310"/>
      <c r="GB83" s="310"/>
    </row>
    <row r="84" spans="1:184" s="247" customFormat="1" x14ac:dyDescent="0.25">
      <c r="A84" s="246" t="s">
        <v>57</v>
      </c>
      <c r="B84" s="247" t="s">
        <v>242</v>
      </c>
      <c r="C84" s="247">
        <f t="shared" si="4"/>
        <v>2190</v>
      </c>
      <c r="D84" s="247" t="s">
        <v>94</v>
      </c>
      <c r="E84" s="153" t="s">
        <v>243</v>
      </c>
      <c r="G84" s="247" t="s">
        <v>244</v>
      </c>
      <c r="H84" s="247" t="s">
        <v>58</v>
      </c>
      <c r="I84" s="247">
        <v>1300</v>
      </c>
      <c r="J84" s="248" t="s">
        <v>245</v>
      </c>
      <c r="K84" s="247">
        <v>50</v>
      </c>
      <c r="L84" s="289" t="s">
        <v>246</v>
      </c>
      <c r="M84" s="247">
        <v>640</v>
      </c>
      <c r="R84" s="247">
        <v>301570</v>
      </c>
      <c r="S84" s="247">
        <v>200</v>
      </c>
      <c r="Z84" s="247" t="s">
        <v>882</v>
      </c>
      <c r="AA84" s="247">
        <v>12</v>
      </c>
      <c r="AB84" s="247">
        <v>12</v>
      </c>
      <c r="AD84" s="247" t="s">
        <v>1090</v>
      </c>
      <c r="AE84" s="247" t="s">
        <v>1091</v>
      </c>
      <c r="AF84" s="247">
        <v>2155003</v>
      </c>
      <c r="AG84" s="247">
        <v>0</v>
      </c>
      <c r="AH84" s="247" t="s">
        <v>888</v>
      </c>
      <c r="AI84" s="153">
        <v>6.1</v>
      </c>
      <c r="AJ84" s="247">
        <v>5</v>
      </c>
      <c r="AK84" s="438">
        <f>(4.45/AI84)*100</f>
        <v>72.950819672131146</v>
      </c>
      <c r="AN84" s="442" t="s">
        <v>1473</v>
      </c>
      <c r="AO84" s="310"/>
      <c r="AP84" s="310"/>
      <c r="AQ84" s="310"/>
      <c r="AR84" s="310"/>
      <c r="AS84" s="310"/>
      <c r="AT84" s="310"/>
      <c r="AU84" s="310"/>
      <c r="AV84" s="310"/>
      <c r="AW84" s="310"/>
      <c r="AX84" s="310"/>
      <c r="AY84" s="310"/>
      <c r="AZ84" s="310"/>
      <c r="BA84" s="310"/>
      <c r="BB84" s="310"/>
      <c r="BC84" s="310"/>
      <c r="BD84" s="310"/>
      <c r="BE84" s="310"/>
      <c r="BF84" s="310"/>
      <c r="BG84" s="310"/>
      <c r="BH84" s="310"/>
      <c r="BI84" s="310"/>
      <c r="BJ84" s="310"/>
      <c r="BK84" s="310"/>
      <c r="BL84" s="310"/>
      <c r="BM84" s="310"/>
      <c r="BN84" s="310"/>
      <c r="BO84" s="310"/>
      <c r="BP84" s="310"/>
      <c r="BQ84" s="310"/>
      <c r="BR84" s="310"/>
      <c r="BS84" s="310"/>
      <c r="BT84" s="310"/>
      <c r="BU84" s="310"/>
      <c r="BV84" s="310"/>
      <c r="BW84" s="310"/>
      <c r="BX84" s="310"/>
      <c r="BY84" s="310"/>
      <c r="BZ84" s="310"/>
      <c r="CA84" s="310"/>
      <c r="CB84" s="310"/>
      <c r="CC84" s="310"/>
      <c r="CD84" s="310"/>
      <c r="CE84" s="310"/>
      <c r="CF84" s="310"/>
      <c r="CG84" s="310"/>
      <c r="CH84" s="310"/>
      <c r="CI84" s="310"/>
      <c r="CJ84" s="310"/>
      <c r="CK84" s="310"/>
      <c r="CL84" s="310"/>
      <c r="CM84" s="310"/>
      <c r="CN84" s="310"/>
      <c r="CO84" s="310"/>
      <c r="CP84" s="310"/>
      <c r="CQ84" s="310"/>
      <c r="CR84" s="310"/>
      <c r="CS84" s="310"/>
      <c r="CT84" s="310"/>
      <c r="CU84" s="310"/>
      <c r="CV84" s="310"/>
      <c r="CW84" s="310"/>
      <c r="CX84" s="310"/>
      <c r="CY84" s="310"/>
      <c r="CZ84" s="310"/>
      <c r="DA84" s="310"/>
      <c r="DB84" s="310"/>
      <c r="DC84" s="310"/>
      <c r="DD84" s="310"/>
      <c r="DE84" s="310"/>
      <c r="DF84" s="310"/>
      <c r="DG84" s="310"/>
      <c r="DH84" s="310"/>
      <c r="DI84" s="310"/>
      <c r="DJ84" s="310"/>
      <c r="DK84" s="310"/>
      <c r="DL84" s="310"/>
      <c r="DM84" s="310"/>
      <c r="DN84" s="310"/>
      <c r="DO84" s="310"/>
      <c r="DP84" s="310"/>
      <c r="DQ84" s="310"/>
      <c r="DR84" s="310"/>
      <c r="DS84" s="310"/>
      <c r="DT84" s="310"/>
      <c r="DU84" s="310"/>
      <c r="DV84" s="310"/>
      <c r="DW84" s="310"/>
      <c r="DX84" s="310"/>
      <c r="DY84" s="310"/>
      <c r="DZ84" s="310"/>
      <c r="EA84" s="310"/>
      <c r="EB84" s="310"/>
      <c r="EC84" s="310"/>
      <c r="ED84" s="310"/>
      <c r="EE84" s="310"/>
      <c r="EF84" s="310"/>
      <c r="EG84" s="310"/>
      <c r="EH84" s="310"/>
      <c r="EI84" s="310"/>
      <c r="EJ84" s="310"/>
      <c r="EK84" s="310"/>
      <c r="EL84" s="310"/>
      <c r="EM84" s="310"/>
      <c r="EN84" s="310"/>
      <c r="EO84" s="310"/>
      <c r="EP84" s="310"/>
      <c r="EQ84" s="310"/>
      <c r="ER84" s="310"/>
      <c r="ES84" s="310"/>
      <c r="ET84" s="310"/>
      <c r="EU84" s="310"/>
      <c r="EV84" s="310"/>
      <c r="EW84" s="310"/>
      <c r="EX84" s="310"/>
      <c r="EY84" s="310"/>
      <c r="EZ84" s="310"/>
      <c r="FA84" s="310"/>
      <c r="FB84" s="310"/>
      <c r="FC84" s="310"/>
      <c r="FD84" s="310"/>
      <c r="FE84" s="310"/>
      <c r="FF84" s="310"/>
      <c r="FG84" s="310"/>
      <c r="FH84" s="310"/>
      <c r="FI84" s="310"/>
      <c r="FJ84" s="310"/>
      <c r="FK84" s="310"/>
      <c r="FL84" s="310"/>
      <c r="FM84" s="310"/>
      <c r="FN84" s="310"/>
      <c r="FO84" s="310"/>
      <c r="FP84" s="310"/>
      <c r="FQ84" s="310"/>
      <c r="FR84" s="310"/>
      <c r="FS84" s="310"/>
      <c r="FT84" s="310"/>
      <c r="FU84" s="310"/>
      <c r="FV84" s="310"/>
      <c r="FW84" s="310"/>
      <c r="FX84" s="310"/>
      <c r="FY84" s="310"/>
      <c r="FZ84" s="310"/>
      <c r="GA84" s="310"/>
      <c r="GB84" s="310"/>
    </row>
    <row r="85" spans="1:184" s="247" customFormat="1" x14ac:dyDescent="0.25">
      <c r="A85" s="246" t="s">
        <v>57</v>
      </c>
      <c r="B85" s="247" t="s">
        <v>242</v>
      </c>
      <c r="C85" s="247">
        <v>2190</v>
      </c>
      <c r="D85" s="247" t="s">
        <v>94</v>
      </c>
      <c r="E85" s="153" t="s">
        <v>243</v>
      </c>
      <c r="J85" s="248"/>
      <c r="L85" s="289"/>
      <c r="Z85" s="247" t="s">
        <v>882</v>
      </c>
      <c r="AA85" s="247">
        <v>25</v>
      </c>
      <c r="AB85" s="247">
        <v>25</v>
      </c>
      <c r="AD85" s="247" t="s">
        <v>1092</v>
      </c>
      <c r="AE85" s="247" t="s">
        <v>1093</v>
      </c>
      <c r="AF85" s="247">
        <v>2156</v>
      </c>
      <c r="AG85" s="247">
        <v>0</v>
      </c>
      <c r="AH85" s="247" t="s">
        <v>888</v>
      </c>
      <c r="AI85" s="153">
        <v>4.45</v>
      </c>
      <c r="AJ85" s="247">
        <v>5</v>
      </c>
      <c r="AK85" s="149">
        <f>(4.45/AI85)*100</f>
        <v>100</v>
      </c>
      <c r="AN85" s="400" t="s">
        <v>1477</v>
      </c>
      <c r="AO85" s="310"/>
      <c r="AP85" s="310"/>
      <c r="AQ85" s="310"/>
      <c r="AR85" s="310"/>
      <c r="AS85" s="310"/>
      <c r="AT85" s="310"/>
      <c r="AU85" s="310"/>
      <c r="AV85" s="310"/>
      <c r="AW85" s="310"/>
      <c r="AX85" s="310"/>
      <c r="AY85" s="310"/>
      <c r="AZ85" s="310"/>
      <c r="BA85" s="310"/>
      <c r="BB85" s="310"/>
      <c r="BC85" s="310"/>
      <c r="BD85" s="310"/>
      <c r="BE85" s="310"/>
      <c r="BF85" s="310"/>
      <c r="BG85" s="310"/>
      <c r="BH85" s="310"/>
      <c r="BI85" s="310"/>
      <c r="BJ85" s="310"/>
      <c r="BK85" s="310"/>
      <c r="BL85" s="310"/>
      <c r="BM85" s="310"/>
      <c r="BN85" s="310"/>
      <c r="BO85" s="310"/>
      <c r="BP85" s="310"/>
      <c r="BQ85" s="310"/>
      <c r="BR85" s="310"/>
      <c r="BS85" s="310"/>
      <c r="BT85" s="310"/>
      <c r="BU85" s="310"/>
      <c r="BV85" s="310"/>
      <c r="BW85" s="310"/>
      <c r="BX85" s="310"/>
      <c r="BY85" s="310"/>
      <c r="BZ85" s="310"/>
      <c r="CA85" s="310"/>
      <c r="CB85" s="310"/>
      <c r="CC85" s="310"/>
      <c r="CD85" s="310"/>
      <c r="CE85" s="310"/>
      <c r="CF85" s="310"/>
      <c r="CG85" s="310"/>
      <c r="CH85" s="310"/>
      <c r="CI85" s="310"/>
      <c r="CJ85" s="310"/>
      <c r="CK85" s="310"/>
      <c r="CL85" s="310"/>
      <c r="CM85" s="310"/>
      <c r="CN85" s="310"/>
      <c r="CO85" s="310"/>
      <c r="CP85" s="310"/>
      <c r="CQ85" s="310"/>
      <c r="CR85" s="310"/>
      <c r="CS85" s="310"/>
      <c r="CT85" s="310"/>
      <c r="CU85" s="310"/>
      <c r="CV85" s="310"/>
      <c r="CW85" s="310"/>
      <c r="CX85" s="310"/>
      <c r="CY85" s="310"/>
      <c r="CZ85" s="310"/>
      <c r="DA85" s="310"/>
      <c r="DB85" s="310"/>
      <c r="DC85" s="310"/>
      <c r="DD85" s="310"/>
      <c r="DE85" s="310"/>
      <c r="DF85" s="310"/>
      <c r="DG85" s="310"/>
      <c r="DH85" s="310"/>
      <c r="DI85" s="310"/>
      <c r="DJ85" s="310"/>
      <c r="DK85" s="310"/>
      <c r="DL85" s="310"/>
      <c r="DM85" s="310"/>
      <c r="DN85" s="310"/>
      <c r="DO85" s="310"/>
      <c r="DP85" s="310"/>
      <c r="DQ85" s="310"/>
      <c r="DR85" s="310"/>
      <c r="DS85" s="310"/>
      <c r="DT85" s="310"/>
      <c r="DU85" s="310"/>
      <c r="DV85" s="310"/>
      <c r="DW85" s="310"/>
      <c r="DX85" s="310"/>
      <c r="DY85" s="310"/>
      <c r="DZ85" s="310"/>
      <c r="EA85" s="310"/>
      <c r="EB85" s="310"/>
      <c r="EC85" s="310"/>
      <c r="ED85" s="310"/>
      <c r="EE85" s="310"/>
      <c r="EF85" s="310"/>
      <c r="EG85" s="310"/>
      <c r="EH85" s="310"/>
      <c r="EI85" s="310"/>
      <c r="EJ85" s="310"/>
      <c r="EK85" s="310"/>
      <c r="EL85" s="310"/>
      <c r="EM85" s="310"/>
      <c r="EN85" s="310"/>
      <c r="EO85" s="310"/>
      <c r="EP85" s="310"/>
      <c r="EQ85" s="310"/>
      <c r="ER85" s="310"/>
      <c r="ES85" s="310"/>
      <c r="ET85" s="310"/>
      <c r="EU85" s="310"/>
      <c r="EV85" s="310"/>
      <c r="EW85" s="310"/>
      <c r="EX85" s="310"/>
      <c r="EY85" s="310"/>
      <c r="EZ85" s="310"/>
      <c r="FA85" s="310"/>
      <c r="FB85" s="310"/>
      <c r="FC85" s="310"/>
      <c r="FD85" s="310"/>
      <c r="FE85" s="310"/>
      <c r="FF85" s="310"/>
      <c r="FG85" s="310"/>
      <c r="FH85" s="310"/>
      <c r="FI85" s="310"/>
      <c r="FJ85" s="310"/>
      <c r="FK85" s="310"/>
      <c r="FL85" s="310"/>
      <c r="FM85" s="310"/>
      <c r="FN85" s="310"/>
      <c r="FO85" s="310"/>
      <c r="FP85" s="310"/>
      <c r="FQ85" s="310"/>
      <c r="FR85" s="310"/>
      <c r="FS85" s="310"/>
      <c r="FT85" s="310"/>
      <c r="FU85" s="310"/>
      <c r="FV85" s="310"/>
      <c r="FW85" s="310"/>
      <c r="FX85" s="310"/>
      <c r="FY85" s="310"/>
      <c r="FZ85" s="310"/>
      <c r="GA85" s="310"/>
      <c r="GB85" s="310"/>
    </row>
    <row r="86" spans="1:184" s="247" customFormat="1" ht="60.75" thickBot="1" x14ac:dyDescent="0.3">
      <c r="A86" s="157" t="s">
        <v>57</v>
      </c>
      <c r="B86" s="153" t="s">
        <v>242</v>
      </c>
      <c r="C86" s="153">
        <f t="shared" ref="C86:C103" si="5">SUM(I86,K86,M86,O86,Q86,S86,U86,W86,Y86)</f>
        <v>2190</v>
      </c>
      <c r="D86" s="153" t="s">
        <v>94</v>
      </c>
      <c r="E86" s="153" t="s">
        <v>243</v>
      </c>
      <c r="F86" s="153"/>
      <c r="G86" s="185" t="s">
        <v>244</v>
      </c>
      <c r="H86" s="185" t="s">
        <v>58</v>
      </c>
      <c r="I86" s="153">
        <v>1300</v>
      </c>
      <c r="J86" s="243" t="s">
        <v>245</v>
      </c>
      <c r="K86" s="153">
        <v>50</v>
      </c>
      <c r="L86" s="289" t="s">
        <v>246</v>
      </c>
      <c r="M86" s="153">
        <v>640</v>
      </c>
      <c r="N86" s="153"/>
      <c r="O86" s="153"/>
      <c r="P86" s="153"/>
      <c r="Q86" s="153"/>
      <c r="R86" s="153">
        <v>301570</v>
      </c>
      <c r="S86" s="153">
        <v>200</v>
      </c>
      <c r="T86" s="153"/>
      <c r="U86" s="153"/>
      <c r="V86" s="153"/>
      <c r="W86" s="153"/>
      <c r="X86" s="153"/>
      <c r="Y86" s="153"/>
      <c r="Z86" s="153" t="s">
        <v>1283</v>
      </c>
      <c r="AA86" s="153">
        <v>20</v>
      </c>
      <c r="AB86" s="153">
        <v>20</v>
      </c>
      <c r="AC86" s="153"/>
      <c r="AD86" s="245">
        <v>4392230004</v>
      </c>
      <c r="AE86" s="153" t="s">
        <v>1329</v>
      </c>
      <c r="AF86" s="244">
        <v>4392230004</v>
      </c>
      <c r="AG86" s="153">
        <v>0</v>
      </c>
      <c r="AH86" s="153" t="s">
        <v>626</v>
      </c>
      <c r="AI86" s="153">
        <v>11.7</v>
      </c>
      <c r="AJ86" s="153">
        <v>3</v>
      </c>
      <c r="AK86" s="153">
        <f>(4.45/AI86)*100</f>
        <v>38.034188034188041</v>
      </c>
      <c r="AL86" s="153"/>
      <c r="AM86" s="153"/>
      <c r="AN86" s="437"/>
      <c r="AO86" s="310"/>
      <c r="AP86" s="310"/>
      <c r="AQ86" s="310"/>
      <c r="AR86" s="310"/>
      <c r="AS86" s="310"/>
      <c r="AT86" s="310"/>
      <c r="AU86" s="310"/>
      <c r="AV86" s="310"/>
      <c r="AW86" s="310"/>
      <c r="AX86" s="310"/>
      <c r="AY86" s="310"/>
      <c r="AZ86" s="310"/>
      <c r="BA86" s="310"/>
      <c r="BB86" s="310"/>
      <c r="BC86" s="310"/>
      <c r="BD86" s="310"/>
      <c r="BE86" s="310"/>
      <c r="BF86" s="310"/>
      <c r="BG86" s="310"/>
      <c r="BH86" s="310"/>
      <c r="BI86" s="310"/>
      <c r="BJ86" s="310"/>
      <c r="BK86" s="310"/>
      <c r="BL86" s="310"/>
      <c r="BM86" s="310"/>
      <c r="BN86" s="310"/>
      <c r="BO86" s="310"/>
      <c r="BP86" s="310"/>
      <c r="BQ86" s="310"/>
      <c r="BR86" s="310"/>
      <c r="BS86" s="310"/>
      <c r="BT86" s="310"/>
      <c r="BU86" s="310"/>
      <c r="BV86" s="310"/>
      <c r="BW86" s="310"/>
      <c r="BX86" s="310"/>
      <c r="BY86" s="310"/>
      <c r="BZ86" s="310"/>
      <c r="CA86" s="310"/>
      <c r="CB86" s="310"/>
      <c r="CC86" s="310"/>
      <c r="CD86" s="310"/>
      <c r="CE86" s="310"/>
      <c r="CF86" s="310"/>
      <c r="CG86" s="310"/>
      <c r="CH86" s="310"/>
      <c r="CI86" s="310"/>
      <c r="CJ86" s="310"/>
      <c r="CK86" s="310"/>
      <c r="CL86" s="310"/>
      <c r="CM86" s="310"/>
      <c r="CN86" s="310"/>
      <c r="CO86" s="310"/>
      <c r="CP86" s="310"/>
      <c r="CQ86" s="310"/>
      <c r="CR86" s="310"/>
      <c r="CS86" s="310"/>
      <c r="CT86" s="310"/>
      <c r="CU86" s="310"/>
      <c r="CV86" s="310"/>
      <c r="CW86" s="310"/>
      <c r="CX86" s="310"/>
      <c r="CY86" s="310"/>
      <c r="CZ86" s="310"/>
      <c r="DA86" s="310"/>
      <c r="DB86" s="310"/>
      <c r="DC86" s="310"/>
      <c r="DD86" s="310"/>
      <c r="DE86" s="310"/>
      <c r="DF86" s="310"/>
      <c r="DG86" s="310"/>
      <c r="DH86" s="310"/>
      <c r="DI86" s="310"/>
      <c r="DJ86" s="310"/>
      <c r="DK86" s="310"/>
      <c r="DL86" s="310"/>
      <c r="DM86" s="310"/>
      <c r="DN86" s="310"/>
      <c r="DO86" s="310"/>
      <c r="DP86" s="310"/>
      <c r="DQ86" s="310"/>
      <c r="DR86" s="310"/>
      <c r="DS86" s="310"/>
      <c r="DT86" s="310"/>
      <c r="DU86" s="310"/>
      <c r="DV86" s="310"/>
      <c r="DW86" s="310"/>
      <c r="DX86" s="310"/>
      <c r="DY86" s="310"/>
      <c r="DZ86" s="310"/>
      <c r="EA86" s="310"/>
      <c r="EB86" s="310"/>
      <c r="EC86" s="310"/>
      <c r="ED86" s="310"/>
      <c r="EE86" s="310"/>
      <c r="EF86" s="310"/>
      <c r="EG86" s="310"/>
      <c r="EH86" s="310"/>
      <c r="EI86" s="310"/>
      <c r="EJ86" s="310"/>
      <c r="EK86" s="310"/>
      <c r="EL86" s="310"/>
      <c r="EM86" s="310"/>
      <c r="EN86" s="310"/>
      <c r="EO86" s="310"/>
      <c r="EP86" s="310"/>
      <c r="EQ86" s="310"/>
      <c r="ER86" s="310"/>
      <c r="ES86" s="310"/>
      <c r="ET86" s="310"/>
      <c r="EU86" s="310"/>
      <c r="EV86" s="310"/>
      <c r="EW86" s="310"/>
      <c r="EX86" s="310"/>
      <c r="EY86" s="310"/>
      <c r="EZ86" s="310"/>
      <c r="FA86" s="310"/>
      <c r="FB86" s="310"/>
      <c r="FC86" s="310"/>
      <c r="FD86" s="310"/>
      <c r="FE86" s="310"/>
      <c r="FF86" s="310"/>
      <c r="FG86" s="310"/>
      <c r="FH86" s="310"/>
      <c r="FI86" s="310"/>
      <c r="FJ86" s="310"/>
      <c r="FK86" s="310"/>
      <c r="FL86" s="310"/>
      <c r="FM86" s="310"/>
      <c r="FN86" s="310"/>
      <c r="FO86" s="310"/>
      <c r="FP86" s="310"/>
      <c r="FQ86" s="310"/>
      <c r="FR86" s="310"/>
      <c r="FS86" s="310"/>
      <c r="FT86" s="310"/>
      <c r="FU86" s="310"/>
      <c r="FV86" s="310"/>
      <c r="FW86" s="310"/>
      <c r="FX86" s="310"/>
      <c r="FY86" s="310"/>
      <c r="FZ86" s="310"/>
      <c r="GA86" s="310"/>
      <c r="GB86" s="310"/>
    </row>
    <row r="87" spans="1:184" s="101" customFormat="1" ht="30" x14ac:dyDescent="0.25">
      <c r="A87" s="167" t="s">
        <v>57</v>
      </c>
      <c r="B87" s="152" t="s">
        <v>267</v>
      </c>
      <c r="C87" s="152">
        <f t="shared" si="5"/>
        <v>4560</v>
      </c>
      <c r="D87" s="290" t="s">
        <v>71</v>
      </c>
      <c r="E87" s="152" t="s">
        <v>268</v>
      </c>
      <c r="F87" s="152"/>
      <c r="G87" s="191" t="s">
        <v>269</v>
      </c>
      <c r="H87" s="152"/>
      <c r="I87" s="152">
        <v>3800</v>
      </c>
      <c r="J87" s="152"/>
      <c r="K87" s="152"/>
      <c r="L87" s="107">
        <v>304326</v>
      </c>
      <c r="M87" s="152">
        <v>60</v>
      </c>
      <c r="N87" s="152"/>
      <c r="O87" s="152"/>
      <c r="P87" s="152"/>
      <c r="Q87" s="152"/>
      <c r="R87" s="152"/>
      <c r="S87" s="152">
        <v>300</v>
      </c>
      <c r="T87" s="152"/>
      <c r="U87" s="152">
        <v>400</v>
      </c>
      <c r="V87" s="152"/>
      <c r="W87" s="152"/>
      <c r="X87" s="152"/>
      <c r="Y87" s="152"/>
      <c r="Z87" s="152" t="s">
        <v>159</v>
      </c>
      <c r="AA87" s="152">
        <v>50</v>
      </c>
      <c r="AB87" s="152">
        <v>50</v>
      </c>
      <c r="AC87" s="152"/>
      <c r="AD87" s="152" t="s">
        <v>270</v>
      </c>
      <c r="AE87" s="152" t="s">
        <v>271</v>
      </c>
      <c r="AF87" s="152" t="s">
        <v>270</v>
      </c>
      <c r="AG87" s="152">
        <v>0</v>
      </c>
      <c r="AH87" s="152" t="s">
        <v>76</v>
      </c>
      <c r="AI87" s="152" t="s">
        <v>266</v>
      </c>
      <c r="AJ87" s="152">
        <v>5</v>
      </c>
      <c r="AK87" s="152">
        <f t="shared" ref="AK87:AK93" si="6">(0.645/AI87)*100</f>
        <v>90.84507042253523</v>
      </c>
      <c r="AL87" s="152"/>
      <c r="AM87" s="152"/>
      <c r="AN87" s="443"/>
      <c r="AO87" s="310"/>
      <c r="AP87" s="310"/>
      <c r="AQ87" s="310"/>
      <c r="AR87" s="310"/>
      <c r="AS87" s="310"/>
      <c r="AT87" s="310"/>
      <c r="AU87" s="310"/>
      <c r="AV87" s="310"/>
      <c r="AW87" s="310"/>
      <c r="AX87" s="310"/>
      <c r="AY87" s="310"/>
      <c r="AZ87" s="310"/>
      <c r="BA87" s="310"/>
      <c r="BB87" s="310"/>
      <c r="BC87" s="310"/>
      <c r="BD87" s="310"/>
      <c r="BE87" s="310"/>
      <c r="BF87" s="310"/>
      <c r="BG87" s="310"/>
      <c r="BH87" s="310"/>
      <c r="BI87" s="310"/>
      <c r="BJ87" s="310"/>
      <c r="BK87" s="310"/>
      <c r="BL87" s="310"/>
      <c r="BM87" s="310"/>
      <c r="BN87" s="310"/>
      <c r="BO87" s="310"/>
      <c r="BP87" s="310"/>
      <c r="BQ87" s="310"/>
      <c r="BR87" s="310"/>
      <c r="BS87" s="310"/>
      <c r="BT87" s="310"/>
      <c r="BU87" s="310"/>
      <c r="BV87" s="310"/>
      <c r="BW87" s="310"/>
      <c r="BX87" s="310"/>
      <c r="BY87" s="310"/>
      <c r="BZ87" s="310"/>
      <c r="CA87" s="310"/>
      <c r="CB87" s="310"/>
      <c r="CC87" s="310"/>
      <c r="CD87" s="310"/>
      <c r="CE87" s="310"/>
      <c r="CF87" s="310"/>
      <c r="CG87" s="310"/>
      <c r="CH87" s="310"/>
      <c r="CI87" s="310"/>
      <c r="CJ87" s="310"/>
      <c r="CK87" s="310"/>
      <c r="CL87" s="310"/>
      <c r="CM87" s="310"/>
      <c r="CN87" s="310"/>
      <c r="CO87" s="310"/>
      <c r="CP87" s="310"/>
      <c r="CQ87" s="310"/>
      <c r="CR87" s="310"/>
      <c r="CS87" s="310"/>
      <c r="CT87" s="310"/>
      <c r="CU87" s="310"/>
      <c r="CV87" s="310"/>
      <c r="CW87" s="310"/>
      <c r="CX87" s="310"/>
      <c r="CY87" s="310"/>
      <c r="CZ87" s="310"/>
      <c r="DA87" s="310"/>
      <c r="DB87" s="310"/>
      <c r="DC87" s="310"/>
      <c r="DD87" s="310"/>
      <c r="DE87" s="310"/>
      <c r="DF87" s="310"/>
      <c r="DG87" s="310"/>
      <c r="DH87" s="310"/>
      <c r="DI87" s="310"/>
      <c r="DJ87" s="310"/>
      <c r="DK87" s="310"/>
      <c r="DL87" s="310"/>
      <c r="DM87" s="310"/>
      <c r="DN87" s="310"/>
      <c r="DO87" s="310"/>
      <c r="DP87" s="310"/>
      <c r="DQ87" s="310"/>
      <c r="DR87" s="310"/>
      <c r="DS87" s="310"/>
      <c r="DT87" s="310"/>
      <c r="DU87" s="310"/>
      <c r="DV87" s="310"/>
      <c r="DW87" s="310"/>
      <c r="DX87" s="310"/>
      <c r="DY87" s="310"/>
      <c r="DZ87" s="310"/>
      <c r="EA87" s="310"/>
      <c r="EB87" s="310"/>
      <c r="EC87" s="310"/>
      <c r="ED87" s="310"/>
      <c r="EE87" s="310"/>
      <c r="EF87" s="310"/>
      <c r="EG87" s="310"/>
      <c r="EH87" s="310"/>
      <c r="EI87" s="310"/>
      <c r="EJ87" s="310"/>
      <c r="EK87" s="310"/>
      <c r="EL87" s="310"/>
      <c r="EM87" s="310"/>
      <c r="EN87" s="310"/>
      <c r="EO87" s="310"/>
      <c r="EP87" s="310"/>
      <c r="EQ87" s="310"/>
      <c r="ER87" s="310"/>
      <c r="ES87" s="310"/>
      <c r="ET87" s="310"/>
      <c r="EU87" s="310"/>
      <c r="EV87" s="310"/>
      <c r="EW87" s="310"/>
      <c r="EX87" s="310"/>
      <c r="EY87" s="310"/>
      <c r="EZ87" s="310"/>
      <c r="FA87" s="310"/>
      <c r="FB87" s="310"/>
      <c r="FC87" s="310"/>
      <c r="FD87" s="310"/>
      <c r="FE87" s="310"/>
      <c r="FF87" s="310"/>
      <c r="FG87" s="310"/>
      <c r="FH87" s="310"/>
      <c r="FI87" s="310"/>
      <c r="FJ87" s="310"/>
      <c r="FK87" s="310"/>
      <c r="FL87" s="310"/>
      <c r="FM87" s="310"/>
      <c r="FN87" s="310"/>
      <c r="FO87" s="310"/>
      <c r="FP87" s="310"/>
      <c r="FQ87" s="310"/>
      <c r="FR87" s="310"/>
      <c r="FS87" s="310"/>
      <c r="FT87" s="310"/>
      <c r="FU87" s="310"/>
      <c r="FV87" s="310"/>
      <c r="FW87" s="310"/>
      <c r="FX87" s="310"/>
      <c r="FY87" s="310"/>
      <c r="FZ87" s="310"/>
      <c r="GA87" s="310"/>
      <c r="GB87" s="310"/>
    </row>
    <row r="88" spans="1:184" s="101" customFormat="1" ht="30" x14ac:dyDescent="0.25">
      <c r="A88" s="167" t="s">
        <v>57</v>
      </c>
      <c r="B88" s="152" t="s">
        <v>267</v>
      </c>
      <c r="C88" s="152">
        <f t="shared" si="5"/>
        <v>4560</v>
      </c>
      <c r="D88" s="290" t="s">
        <v>71</v>
      </c>
      <c r="E88" s="152" t="s">
        <v>268</v>
      </c>
      <c r="F88" s="152"/>
      <c r="G88" s="191" t="s">
        <v>269</v>
      </c>
      <c r="H88" s="152"/>
      <c r="I88" s="152">
        <v>3800</v>
      </c>
      <c r="J88" s="152"/>
      <c r="K88" s="152"/>
      <c r="L88" s="107">
        <v>304326</v>
      </c>
      <c r="M88" s="152">
        <v>60</v>
      </c>
      <c r="N88" s="152"/>
      <c r="O88" s="152"/>
      <c r="P88" s="152"/>
      <c r="Q88" s="152"/>
      <c r="R88" s="152"/>
      <c r="S88" s="152">
        <v>300</v>
      </c>
      <c r="T88" s="152"/>
      <c r="U88" s="152">
        <v>400</v>
      </c>
      <c r="V88" s="152"/>
      <c r="W88" s="152"/>
      <c r="X88" s="152"/>
      <c r="Y88" s="152"/>
      <c r="Z88" s="152" t="s">
        <v>360</v>
      </c>
      <c r="AA88" s="152">
        <v>10</v>
      </c>
      <c r="AB88" s="152">
        <v>1</v>
      </c>
      <c r="AC88" s="152"/>
      <c r="AD88" s="152" t="s">
        <v>458</v>
      </c>
      <c r="AE88" s="152" t="s">
        <v>459</v>
      </c>
      <c r="AF88" s="152" t="s">
        <v>458</v>
      </c>
      <c r="AG88" s="152">
        <v>1</v>
      </c>
      <c r="AH88" s="152" t="s">
        <v>76</v>
      </c>
      <c r="AI88" s="152">
        <v>0.64500000000000002</v>
      </c>
      <c r="AJ88" s="152">
        <v>3</v>
      </c>
      <c r="AK88" s="149">
        <f t="shared" si="6"/>
        <v>100</v>
      </c>
      <c r="AL88" s="152"/>
      <c r="AM88" s="152"/>
      <c r="AN88" s="444"/>
      <c r="AO88" s="310"/>
      <c r="AP88" s="310"/>
      <c r="AQ88" s="310"/>
      <c r="AR88" s="310"/>
      <c r="AS88" s="310"/>
      <c r="AT88" s="310"/>
      <c r="AU88" s="310"/>
      <c r="AV88" s="310"/>
      <c r="AW88" s="310"/>
      <c r="AX88" s="310"/>
      <c r="AY88" s="310"/>
      <c r="AZ88" s="310"/>
      <c r="BA88" s="310"/>
      <c r="BB88" s="310"/>
      <c r="BC88" s="310"/>
      <c r="BD88" s="310"/>
      <c r="BE88" s="310"/>
      <c r="BF88" s="310"/>
      <c r="BG88" s="310"/>
      <c r="BH88" s="310"/>
      <c r="BI88" s="310"/>
      <c r="BJ88" s="310"/>
      <c r="BK88" s="310"/>
      <c r="BL88" s="310"/>
      <c r="BM88" s="310"/>
      <c r="BN88" s="310"/>
      <c r="BO88" s="310"/>
      <c r="BP88" s="310"/>
      <c r="BQ88" s="310"/>
      <c r="BR88" s="310"/>
      <c r="BS88" s="310"/>
      <c r="BT88" s="310"/>
      <c r="BU88" s="310"/>
      <c r="BV88" s="310"/>
      <c r="BW88" s="310"/>
      <c r="BX88" s="310"/>
      <c r="BY88" s="310"/>
      <c r="BZ88" s="310"/>
      <c r="CA88" s="310"/>
      <c r="CB88" s="310"/>
      <c r="CC88" s="310"/>
      <c r="CD88" s="310"/>
      <c r="CE88" s="310"/>
      <c r="CF88" s="310"/>
      <c r="CG88" s="310"/>
      <c r="CH88" s="310"/>
      <c r="CI88" s="310"/>
      <c r="CJ88" s="310"/>
      <c r="CK88" s="310"/>
      <c r="CL88" s="310"/>
      <c r="CM88" s="310"/>
      <c r="CN88" s="310"/>
      <c r="CO88" s="310"/>
      <c r="CP88" s="310"/>
      <c r="CQ88" s="310"/>
      <c r="CR88" s="310"/>
      <c r="CS88" s="310"/>
      <c r="CT88" s="310"/>
      <c r="CU88" s="310"/>
      <c r="CV88" s="310"/>
      <c r="CW88" s="310"/>
      <c r="CX88" s="310"/>
      <c r="CY88" s="310"/>
      <c r="CZ88" s="310"/>
      <c r="DA88" s="310"/>
      <c r="DB88" s="310"/>
      <c r="DC88" s="310"/>
      <c r="DD88" s="310"/>
      <c r="DE88" s="310"/>
      <c r="DF88" s="310"/>
      <c r="DG88" s="310"/>
      <c r="DH88" s="310"/>
      <c r="DI88" s="310"/>
      <c r="DJ88" s="310"/>
      <c r="DK88" s="310"/>
      <c r="DL88" s="310"/>
      <c r="DM88" s="310"/>
      <c r="DN88" s="310"/>
      <c r="DO88" s="310"/>
      <c r="DP88" s="310"/>
      <c r="DQ88" s="310"/>
      <c r="DR88" s="310"/>
      <c r="DS88" s="310"/>
      <c r="DT88" s="310"/>
      <c r="DU88" s="310"/>
      <c r="DV88" s="310"/>
      <c r="DW88" s="310"/>
      <c r="DX88" s="310"/>
      <c r="DY88" s="310"/>
      <c r="DZ88" s="310"/>
      <c r="EA88" s="310"/>
      <c r="EB88" s="310"/>
      <c r="EC88" s="310"/>
      <c r="ED88" s="310"/>
      <c r="EE88" s="310"/>
      <c r="EF88" s="310"/>
      <c r="EG88" s="310"/>
      <c r="EH88" s="310"/>
      <c r="EI88" s="310"/>
      <c r="EJ88" s="310"/>
      <c r="EK88" s="310"/>
      <c r="EL88" s="310"/>
      <c r="EM88" s="310"/>
      <c r="EN88" s="310"/>
      <c r="EO88" s="310"/>
      <c r="EP88" s="310"/>
      <c r="EQ88" s="310"/>
      <c r="ER88" s="310"/>
      <c r="ES88" s="310"/>
      <c r="ET88" s="310"/>
      <c r="EU88" s="310"/>
      <c r="EV88" s="310"/>
      <c r="EW88" s="310"/>
      <c r="EX88" s="310"/>
      <c r="EY88" s="310"/>
      <c r="EZ88" s="310"/>
      <c r="FA88" s="310"/>
      <c r="FB88" s="310"/>
      <c r="FC88" s="310"/>
      <c r="FD88" s="310"/>
      <c r="FE88" s="310"/>
      <c r="FF88" s="310"/>
      <c r="FG88" s="310"/>
      <c r="FH88" s="310"/>
      <c r="FI88" s="310"/>
      <c r="FJ88" s="310"/>
      <c r="FK88" s="310"/>
      <c r="FL88" s="310"/>
      <c r="FM88" s="310"/>
      <c r="FN88" s="310"/>
      <c r="FO88" s="310"/>
      <c r="FP88" s="310"/>
      <c r="FQ88" s="310"/>
      <c r="FR88" s="310"/>
      <c r="FS88" s="310"/>
      <c r="FT88" s="310"/>
      <c r="FU88" s="310"/>
      <c r="FV88" s="310"/>
      <c r="FW88" s="310"/>
      <c r="FX88" s="310"/>
      <c r="FY88" s="310"/>
      <c r="FZ88" s="310"/>
      <c r="GA88" s="310"/>
      <c r="GB88" s="310"/>
    </row>
    <row r="89" spans="1:184" s="101" customFormat="1" ht="30" x14ac:dyDescent="0.25">
      <c r="A89" s="214" t="s">
        <v>57</v>
      </c>
      <c r="B89" s="152" t="s">
        <v>267</v>
      </c>
      <c r="C89" s="152">
        <f t="shared" si="5"/>
        <v>4560</v>
      </c>
      <c r="D89" s="290" t="s">
        <v>71</v>
      </c>
      <c r="E89" s="152" t="s">
        <v>268</v>
      </c>
      <c r="F89" s="152"/>
      <c r="G89" s="191" t="s">
        <v>269</v>
      </c>
      <c r="H89" s="152"/>
      <c r="I89" s="152">
        <v>3800</v>
      </c>
      <c r="J89" s="152"/>
      <c r="K89" s="152"/>
      <c r="L89" s="107">
        <v>304326</v>
      </c>
      <c r="M89" s="152">
        <v>60</v>
      </c>
      <c r="N89" s="152"/>
      <c r="O89" s="152"/>
      <c r="P89" s="152"/>
      <c r="Q89" s="152"/>
      <c r="R89" s="152"/>
      <c r="S89" s="152">
        <v>300</v>
      </c>
      <c r="T89" s="152"/>
      <c r="U89" s="152">
        <v>400</v>
      </c>
      <c r="V89" s="152"/>
      <c r="W89" s="152"/>
      <c r="X89" s="152"/>
      <c r="Y89" s="152"/>
      <c r="Z89" s="152" t="s">
        <v>601</v>
      </c>
      <c r="AA89" s="152"/>
      <c r="AB89" s="152">
        <v>50</v>
      </c>
      <c r="AC89" s="152"/>
      <c r="AD89" s="152">
        <v>9453</v>
      </c>
      <c r="AE89" s="152" t="s">
        <v>267</v>
      </c>
      <c r="AF89" s="152">
        <v>9453</v>
      </c>
      <c r="AG89" s="152">
        <v>1</v>
      </c>
      <c r="AH89" s="152" t="s">
        <v>603</v>
      </c>
      <c r="AI89" s="152">
        <v>0.79</v>
      </c>
      <c r="AJ89" s="152"/>
      <c r="AK89" s="152">
        <f t="shared" si="6"/>
        <v>81.64556962025317</v>
      </c>
      <c r="AL89" s="152"/>
      <c r="AM89" s="152"/>
      <c r="AN89" s="444"/>
      <c r="AO89" s="310"/>
      <c r="AP89" s="310"/>
      <c r="AQ89" s="310"/>
      <c r="AR89" s="310"/>
      <c r="AS89" s="310"/>
      <c r="AT89" s="310"/>
      <c r="AU89" s="310"/>
      <c r="AV89" s="310"/>
      <c r="AW89" s="310"/>
      <c r="AX89" s="310"/>
      <c r="AY89" s="310"/>
      <c r="AZ89" s="310"/>
      <c r="BA89" s="310"/>
      <c r="BB89" s="310"/>
      <c r="BC89" s="310"/>
      <c r="BD89" s="310"/>
      <c r="BE89" s="310"/>
      <c r="BF89" s="310"/>
      <c r="BG89" s="310"/>
      <c r="BH89" s="310"/>
      <c r="BI89" s="310"/>
      <c r="BJ89" s="310"/>
      <c r="BK89" s="310"/>
      <c r="BL89" s="310"/>
      <c r="BM89" s="310"/>
      <c r="BN89" s="310"/>
      <c r="BO89" s="310"/>
      <c r="BP89" s="310"/>
      <c r="BQ89" s="310"/>
      <c r="BR89" s="310"/>
      <c r="BS89" s="310"/>
      <c r="BT89" s="310"/>
      <c r="BU89" s="310"/>
      <c r="BV89" s="310"/>
      <c r="BW89" s="310"/>
      <c r="BX89" s="310"/>
      <c r="BY89" s="310"/>
      <c r="BZ89" s="310"/>
      <c r="CA89" s="310"/>
      <c r="CB89" s="310"/>
      <c r="CC89" s="310"/>
      <c r="CD89" s="310"/>
      <c r="CE89" s="310"/>
      <c r="CF89" s="310"/>
      <c r="CG89" s="310"/>
      <c r="CH89" s="310"/>
      <c r="CI89" s="310"/>
      <c r="CJ89" s="310"/>
      <c r="CK89" s="310"/>
      <c r="CL89" s="310"/>
      <c r="CM89" s="310"/>
      <c r="CN89" s="310"/>
      <c r="CO89" s="310"/>
      <c r="CP89" s="310"/>
      <c r="CQ89" s="310"/>
      <c r="CR89" s="310"/>
      <c r="CS89" s="310"/>
      <c r="CT89" s="310"/>
      <c r="CU89" s="310"/>
      <c r="CV89" s="310"/>
      <c r="CW89" s="310"/>
      <c r="CX89" s="310"/>
      <c r="CY89" s="310"/>
      <c r="CZ89" s="310"/>
      <c r="DA89" s="310"/>
      <c r="DB89" s="310"/>
      <c r="DC89" s="310"/>
      <c r="DD89" s="310"/>
      <c r="DE89" s="310"/>
      <c r="DF89" s="310"/>
      <c r="DG89" s="310"/>
      <c r="DH89" s="310"/>
      <c r="DI89" s="310"/>
      <c r="DJ89" s="310"/>
      <c r="DK89" s="310"/>
      <c r="DL89" s="310"/>
      <c r="DM89" s="310"/>
      <c r="DN89" s="310"/>
      <c r="DO89" s="310"/>
      <c r="DP89" s="310"/>
      <c r="DQ89" s="310"/>
      <c r="DR89" s="310"/>
      <c r="DS89" s="310"/>
      <c r="DT89" s="310"/>
      <c r="DU89" s="310"/>
      <c r="DV89" s="310"/>
      <c r="DW89" s="310"/>
      <c r="DX89" s="310"/>
      <c r="DY89" s="310"/>
      <c r="DZ89" s="310"/>
      <c r="EA89" s="310"/>
      <c r="EB89" s="310"/>
      <c r="EC89" s="310"/>
      <c r="ED89" s="310"/>
      <c r="EE89" s="310"/>
      <c r="EF89" s="310"/>
      <c r="EG89" s="310"/>
      <c r="EH89" s="310"/>
      <c r="EI89" s="310"/>
      <c r="EJ89" s="310"/>
      <c r="EK89" s="310"/>
      <c r="EL89" s="310"/>
      <c r="EM89" s="310"/>
      <c r="EN89" s="310"/>
      <c r="EO89" s="310"/>
      <c r="EP89" s="310"/>
      <c r="EQ89" s="310"/>
      <c r="ER89" s="310"/>
      <c r="ES89" s="310"/>
      <c r="ET89" s="310"/>
      <c r="EU89" s="310"/>
      <c r="EV89" s="310"/>
      <c r="EW89" s="310"/>
      <c r="EX89" s="310"/>
      <c r="EY89" s="310"/>
      <c r="EZ89" s="310"/>
      <c r="FA89" s="310"/>
      <c r="FB89" s="310"/>
      <c r="FC89" s="310"/>
      <c r="FD89" s="310"/>
      <c r="FE89" s="310"/>
      <c r="FF89" s="310"/>
      <c r="FG89" s="310"/>
      <c r="FH89" s="310"/>
      <c r="FI89" s="310"/>
      <c r="FJ89" s="310"/>
      <c r="FK89" s="310"/>
      <c r="FL89" s="310"/>
      <c r="FM89" s="310"/>
      <c r="FN89" s="310"/>
      <c r="FO89" s="310"/>
      <c r="FP89" s="310"/>
      <c r="FQ89" s="310"/>
      <c r="FR89" s="310"/>
      <c r="FS89" s="310"/>
      <c r="FT89" s="310"/>
      <c r="FU89" s="310"/>
      <c r="FV89" s="310"/>
      <c r="FW89" s="310"/>
      <c r="FX89" s="310"/>
      <c r="FY89" s="310"/>
      <c r="FZ89" s="310"/>
      <c r="GA89" s="310"/>
      <c r="GB89" s="310"/>
    </row>
    <row r="90" spans="1:184" s="101" customFormat="1" ht="30" x14ac:dyDescent="0.25">
      <c r="A90" s="167" t="s">
        <v>57</v>
      </c>
      <c r="B90" s="152" t="s">
        <v>267</v>
      </c>
      <c r="C90" s="152">
        <f t="shared" si="5"/>
        <v>4560</v>
      </c>
      <c r="D90" s="290" t="s">
        <v>71</v>
      </c>
      <c r="E90" s="152" t="s">
        <v>268</v>
      </c>
      <c r="F90" s="152"/>
      <c r="G90" s="191" t="s">
        <v>269</v>
      </c>
      <c r="H90" s="152"/>
      <c r="I90" s="152">
        <v>3800</v>
      </c>
      <c r="J90" s="152"/>
      <c r="K90" s="152"/>
      <c r="L90" s="107">
        <v>304326</v>
      </c>
      <c r="M90" s="152">
        <v>60</v>
      </c>
      <c r="N90" s="152"/>
      <c r="O90" s="152"/>
      <c r="P90" s="152"/>
      <c r="Q90" s="152"/>
      <c r="R90" s="152"/>
      <c r="S90" s="152">
        <v>300</v>
      </c>
      <c r="T90" s="152"/>
      <c r="U90" s="152">
        <v>400</v>
      </c>
      <c r="V90" s="152"/>
      <c r="W90" s="152"/>
      <c r="X90" s="152"/>
      <c r="Y90" s="152"/>
      <c r="Z90" s="152" t="s">
        <v>726</v>
      </c>
      <c r="AA90" s="152">
        <v>25</v>
      </c>
      <c r="AB90" s="152">
        <v>25</v>
      </c>
      <c r="AC90" s="152"/>
      <c r="AD90" s="215">
        <v>1203238</v>
      </c>
      <c r="AE90" s="152" t="s">
        <v>784</v>
      </c>
      <c r="AF90" s="215" t="s">
        <v>785</v>
      </c>
      <c r="AG90" s="152">
        <v>1</v>
      </c>
      <c r="AH90" s="152" t="s">
        <v>736</v>
      </c>
      <c r="AI90" s="216">
        <v>0.65</v>
      </c>
      <c r="AJ90" s="152">
        <v>5</v>
      </c>
      <c r="AK90" s="152">
        <f t="shared" si="6"/>
        <v>99.230769230769226</v>
      </c>
      <c r="AL90" s="152"/>
      <c r="AM90" s="152"/>
      <c r="AN90" s="444"/>
      <c r="AO90" s="310"/>
      <c r="AP90" s="310"/>
      <c r="AQ90" s="310"/>
      <c r="AR90" s="310"/>
      <c r="AS90" s="310"/>
      <c r="AT90" s="310"/>
      <c r="AU90" s="310"/>
      <c r="AV90" s="310"/>
      <c r="AW90" s="310"/>
      <c r="AX90" s="310"/>
      <c r="AY90" s="310"/>
      <c r="AZ90" s="310"/>
      <c r="BA90" s="310"/>
      <c r="BB90" s="310"/>
      <c r="BC90" s="310"/>
      <c r="BD90" s="310"/>
      <c r="BE90" s="310"/>
      <c r="BF90" s="310"/>
      <c r="BG90" s="310"/>
      <c r="BH90" s="310"/>
      <c r="BI90" s="310"/>
      <c r="BJ90" s="310"/>
      <c r="BK90" s="310"/>
      <c r="BL90" s="310"/>
      <c r="BM90" s="310"/>
      <c r="BN90" s="310"/>
      <c r="BO90" s="310"/>
      <c r="BP90" s="310"/>
      <c r="BQ90" s="310"/>
      <c r="BR90" s="310"/>
      <c r="BS90" s="310"/>
      <c r="BT90" s="310"/>
      <c r="BU90" s="310"/>
      <c r="BV90" s="310"/>
      <c r="BW90" s="310"/>
      <c r="BX90" s="310"/>
      <c r="BY90" s="310"/>
      <c r="BZ90" s="310"/>
      <c r="CA90" s="310"/>
      <c r="CB90" s="310"/>
      <c r="CC90" s="310"/>
      <c r="CD90" s="310"/>
      <c r="CE90" s="310"/>
      <c r="CF90" s="310"/>
      <c r="CG90" s="310"/>
      <c r="CH90" s="310"/>
      <c r="CI90" s="310"/>
      <c r="CJ90" s="310"/>
      <c r="CK90" s="310"/>
      <c r="CL90" s="310"/>
      <c r="CM90" s="310"/>
      <c r="CN90" s="310"/>
      <c r="CO90" s="310"/>
      <c r="CP90" s="310"/>
      <c r="CQ90" s="310"/>
      <c r="CR90" s="310"/>
      <c r="CS90" s="310"/>
      <c r="CT90" s="310"/>
      <c r="CU90" s="310"/>
      <c r="CV90" s="310"/>
      <c r="CW90" s="310"/>
      <c r="CX90" s="310"/>
      <c r="CY90" s="310"/>
      <c r="CZ90" s="310"/>
      <c r="DA90" s="310"/>
      <c r="DB90" s="310"/>
      <c r="DC90" s="310"/>
      <c r="DD90" s="310"/>
      <c r="DE90" s="310"/>
      <c r="DF90" s="310"/>
      <c r="DG90" s="310"/>
      <c r="DH90" s="310"/>
      <c r="DI90" s="310"/>
      <c r="DJ90" s="310"/>
      <c r="DK90" s="310"/>
      <c r="DL90" s="310"/>
      <c r="DM90" s="310"/>
      <c r="DN90" s="310"/>
      <c r="DO90" s="310"/>
      <c r="DP90" s="310"/>
      <c r="DQ90" s="310"/>
      <c r="DR90" s="310"/>
      <c r="DS90" s="310"/>
      <c r="DT90" s="310"/>
      <c r="DU90" s="310"/>
      <c r="DV90" s="310"/>
      <c r="DW90" s="310"/>
      <c r="DX90" s="310"/>
      <c r="DY90" s="310"/>
      <c r="DZ90" s="310"/>
      <c r="EA90" s="310"/>
      <c r="EB90" s="310"/>
      <c r="EC90" s="310"/>
      <c r="ED90" s="310"/>
      <c r="EE90" s="310"/>
      <c r="EF90" s="310"/>
      <c r="EG90" s="310"/>
      <c r="EH90" s="310"/>
      <c r="EI90" s="310"/>
      <c r="EJ90" s="310"/>
      <c r="EK90" s="310"/>
      <c r="EL90" s="310"/>
      <c r="EM90" s="310"/>
      <c r="EN90" s="310"/>
      <c r="EO90" s="310"/>
      <c r="EP90" s="310"/>
      <c r="EQ90" s="310"/>
      <c r="ER90" s="310"/>
      <c r="ES90" s="310"/>
      <c r="ET90" s="310"/>
      <c r="EU90" s="310"/>
      <c r="EV90" s="310"/>
      <c r="EW90" s="310"/>
      <c r="EX90" s="310"/>
      <c r="EY90" s="310"/>
      <c r="EZ90" s="310"/>
      <c r="FA90" s="310"/>
      <c r="FB90" s="310"/>
      <c r="FC90" s="310"/>
      <c r="FD90" s="310"/>
      <c r="FE90" s="310"/>
      <c r="FF90" s="310"/>
      <c r="FG90" s="310"/>
      <c r="FH90" s="310"/>
      <c r="FI90" s="310"/>
      <c r="FJ90" s="310"/>
      <c r="FK90" s="310"/>
      <c r="FL90" s="310"/>
      <c r="FM90" s="310"/>
      <c r="FN90" s="310"/>
      <c r="FO90" s="310"/>
      <c r="FP90" s="310"/>
      <c r="FQ90" s="310"/>
      <c r="FR90" s="310"/>
      <c r="FS90" s="310"/>
      <c r="FT90" s="310"/>
      <c r="FU90" s="310"/>
      <c r="FV90" s="310"/>
      <c r="FW90" s="310"/>
      <c r="FX90" s="310"/>
      <c r="FY90" s="310"/>
      <c r="FZ90" s="310"/>
      <c r="GA90" s="310"/>
      <c r="GB90" s="310"/>
    </row>
    <row r="91" spans="1:184" s="101" customFormat="1" ht="30" x14ac:dyDescent="0.25">
      <c r="A91" s="167" t="s">
        <v>57</v>
      </c>
      <c r="B91" s="152" t="s">
        <v>267</v>
      </c>
      <c r="C91" s="152">
        <f t="shared" si="5"/>
        <v>4560</v>
      </c>
      <c r="D91" s="290" t="s">
        <v>71</v>
      </c>
      <c r="E91" s="152" t="s">
        <v>268</v>
      </c>
      <c r="F91" s="152"/>
      <c r="G91" s="191" t="s">
        <v>269</v>
      </c>
      <c r="H91" s="152"/>
      <c r="I91" s="152">
        <v>3800</v>
      </c>
      <c r="J91" s="152"/>
      <c r="K91" s="152"/>
      <c r="L91" s="107">
        <v>304326</v>
      </c>
      <c r="M91" s="152">
        <v>60</v>
      </c>
      <c r="N91" s="152"/>
      <c r="O91" s="152"/>
      <c r="P91" s="152"/>
      <c r="Q91" s="152"/>
      <c r="R91" s="152"/>
      <c r="S91" s="152">
        <v>300</v>
      </c>
      <c r="T91" s="152"/>
      <c r="U91" s="152">
        <v>400</v>
      </c>
      <c r="V91" s="152"/>
      <c r="W91" s="152"/>
      <c r="X91" s="152"/>
      <c r="Y91" s="152"/>
      <c r="Z91" s="152" t="s">
        <v>832</v>
      </c>
      <c r="AA91" s="152">
        <v>25</v>
      </c>
      <c r="AB91" s="152">
        <v>25</v>
      </c>
      <c r="AC91" s="152"/>
      <c r="AD91" s="215" t="s">
        <v>851</v>
      </c>
      <c r="AE91" s="152" t="s">
        <v>850</v>
      </c>
      <c r="AF91" s="107" t="s">
        <v>851</v>
      </c>
      <c r="AG91" s="152">
        <v>1</v>
      </c>
      <c r="AH91" s="152" t="s">
        <v>844</v>
      </c>
      <c r="AI91" s="152">
        <v>0.8</v>
      </c>
      <c r="AJ91" s="152">
        <v>4</v>
      </c>
      <c r="AK91" s="29">
        <f t="shared" si="6"/>
        <v>80.625</v>
      </c>
      <c r="AN91" s="393" t="s">
        <v>1473</v>
      </c>
      <c r="AO91" s="310"/>
      <c r="AP91" s="310"/>
      <c r="AQ91" s="310"/>
      <c r="AR91" s="310"/>
      <c r="AS91" s="310"/>
      <c r="AT91" s="310"/>
      <c r="AU91" s="310"/>
      <c r="AV91" s="310"/>
      <c r="AW91" s="310"/>
      <c r="AX91" s="310"/>
      <c r="AY91" s="310"/>
      <c r="AZ91" s="310"/>
      <c r="BA91" s="310"/>
      <c r="BB91" s="310"/>
      <c r="BC91" s="310"/>
      <c r="BD91" s="310"/>
      <c r="BE91" s="310"/>
      <c r="BF91" s="310"/>
      <c r="BG91" s="310"/>
      <c r="BH91" s="310"/>
      <c r="BI91" s="310"/>
      <c r="BJ91" s="310"/>
      <c r="BK91" s="310"/>
      <c r="BL91" s="310"/>
      <c r="BM91" s="310"/>
      <c r="BN91" s="310"/>
      <c r="BO91" s="310"/>
      <c r="BP91" s="310"/>
      <c r="BQ91" s="310"/>
      <c r="BR91" s="310"/>
      <c r="BS91" s="310"/>
      <c r="BT91" s="310"/>
      <c r="BU91" s="310"/>
      <c r="BV91" s="310"/>
      <c r="BW91" s="310"/>
      <c r="BX91" s="310"/>
      <c r="BY91" s="310"/>
      <c r="BZ91" s="310"/>
      <c r="CA91" s="310"/>
      <c r="CB91" s="310"/>
      <c r="CC91" s="310"/>
      <c r="CD91" s="310"/>
      <c r="CE91" s="310"/>
      <c r="CF91" s="310"/>
      <c r="CG91" s="310"/>
      <c r="CH91" s="310"/>
      <c r="CI91" s="310"/>
      <c r="CJ91" s="310"/>
      <c r="CK91" s="310"/>
      <c r="CL91" s="310"/>
      <c r="CM91" s="310"/>
      <c r="CN91" s="310"/>
      <c r="CO91" s="310"/>
      <c r="CP91" s="310"/>
      <c r="CQ91" s="310"/>
      <c r="CR91" s="310"/>
      <c r="CS91" s="310"/>
      <c r="CT91" s="310"/>
      <c r="CU91" s="310"/>
      <c r="CV91" s="310"/>
      <c r="CW91" s="310"/>
      <c r="CX91" s="310"/>
      <c r="CY91" s="310"/>
      <c r="CZ91" s="310"/>
      <c r="DA91" s="310"/>
      <c r="DB91" s="310"/>
      <c r="DC91" s="310"/>
      <c r="DD91" s="310"/>
      <c r="DE91" s="310"/>
      <c r="DF91" s="310"/>
      <c r="DG91" s="310"/>
      <c r="DH91" s="310"/>
      <c r="DI91" s="310"/>
      <c r="DJ91" s="310"/>
      <c r="DK91" s="310"/>
      <c r="DL91" s="310"/>
      <c r="DM91" s="310"/>
      <c r="DN91" s="310"/>
      <c r="DO91" s="310"/>
      <c r="DP91" s="310"/>
      <c r="DQ91" s="310"/>
      <c r="DR91" s="310"/>
      <c r="DS91" s="310"/>
      <c r="DT91" s="310"/>
      <c r="DU91" s="310"/>
      <c r="DV91" s="310"/>
      <c r="DW91" s="310"/>
      <c r="DX91" s="310"/>
      <c r="DY91" s="310"/>
      <c r="DZ91" s="310"/>
      <c r="EA91" s="310"/>
      <c r="EB91" s="310"/>
      <c r="EC91" s="310"/>
      <c r="ED91" s="310"/>
      <c r="EE91" s="310"/>
      <c r="EF91" s="310"/>
      <c r="EG91" s="310"/>
      <c r="EH91" s="310"/>
      <c r="EI91" s="310"/>
      <c r="EJ91" s="310"/>
      <c r="EK91" s="310"/>
      <c r="EL91" s="310"/>
      <c r="EM91" s="310"/>
      <c r="EN91" s="310"/>
      <c r="EO91" s="310"/>
      <c r="EP91" s="310"/>
      <c r="EQ91" s="310"/>
      <c r="ER91" s="310"/>
      <c r="ES91" s="310"/>
      <c r="ET91" s="310"/>
      <c r="EU91" s="310"/>
      <c r="EV91" s="310"/>
      <c r="EW91" s="310"/>
      <c r="EX91" s="310"/>
      <c r="EY91" s="310"/>
      <c r="EZ91" s="310"/>
      <c r="FA91" s="310"/>
      <c r="FB91" s="310"/>
      <c r="FC91" s="310"/>
      <c r="FD91" s="310"/>
      <c r="FE91" s="310"/>
      <c r="FF91" s="310"/>
      <c r="FG91" s="310"/>
      <c r="FH91" s="310"/>
      <c r="FI91" s="310"/>
      <c r="FJ91" s="310"/>
      <c r="FK91" s="310"/>
      <c r="FL91" s="310"/>
      <c r="FM91" s="310"/>
      <c r="FN91" s="310"/>
      <c r="FO91" s="310"/>
      <c r="FP91" s="310"/>
      <c r="FQ91" s="310"/>
      <c r="FR91" s="310"/>
      <c r="FS91" s="310"/>
      <c r="FT91" s="310"/>
      <c r="FU91" s="310"/>
      <c r="FV91" s="310"/>
      <c r="FW91" s="310"/>
      <c r="FX91" s="310"/>
      <c r="FY91" s="310"/>
      <c r="FZ91" s="310"/>
      <c r="GA91" s="310"/>
      <c r="GB91" s="310"/>
    </row>
    <row r="92" spans="1:184" s="101" customFormat="1" x14ac:dyDescent="0.25">
      <c r="A92" s="104" t="s">
        <v>57</v>
      </c>
      <c r="B92" s="101" t="s">
        <v>267</v>
      </c>
      <c r="C92" s="101">
        <f t="shared" si="5"/>
        <v>4560</v>
      </c>
      <c r="D92" s="105" t="s">
        <v>71</v>
      </c>
      <c r="E92" s="152" t="s">
        <v>268</v>
      </c>
      <c r="G92" s="101" t="s">
        <v>269</v>
      </c>
      <c r="I92" s="101">
        <v>3800</v>
      </c>
      <c r="L92" s="107">
        <v>304326</v>
      </c>
      <c r="M92" s="101">
        <v>60</v>
      </c>
      <c r="S92" s="101">
        <v>300</v>
      </c>
      <c r="U92" s="101">
        <v>400</v>
      </c>
      <c r="Z92" s="101" t="s">
        <v>882</v>
      </c>
      <c r="AA92" s="101">
        <v>30</v>
      </c>
      <c r="AB92" s="101">
        <v>30</v>
      </c>
      <c r="AD92" s="101" t="s">
        <v>1108</v>
      </c>
      <c r="AE92" s="101" t="s">
        <v>1109</v>
      </c>
      <c r="AF92" s="101">
        <v>2734</v>
      </c>
      <c r="AG92" s="101">
        <v>0</v>
      </c>
      <c r="AH92" s="101" t="s">
        <v>888</v>
      </c>
      <c r="AI92" s="152">
        <v>3.1</v>
      </c>
      <c r="AJ92" s="101">
        <v>5</v>
      </c>
      <c r="AK92" s="152">
        <f t="shared" si="6"/>
        <v>20.806451612903228</v>
      </c>
      <c r="AN92" s="444"/>
      <c r="AO92" s="310"/>
      <c r="AP92" s="310"/>
      <c r="AQ92" s="310"/>
      <c r="AR92" s="310"/>
      <c r="AS92" s="310"/>
      <c r="AT92" s="310"/>
      <c r="AU92" s="310"/>
      <c r="AV92" s="310"/>
      <c r="AW92" s="310"/>
      <c r="AX92" s="310"/>
      <c r="AY92" s="310"/>
      <c r="AZ92" s="310"/>
      <c r="BA92" s="310"/>
      <c r="BB92" s="310"/>
      <c r="BC92" s="310"/>
      <c r="BD92" s="310"/>
      <c r="BE92" s="310"/>
      <c r="BF92" s="310"/>
      <c r="BG92" s="310"/>
      <c r="BH92" s="310"/>
      <c r="BI92" s="310"/>
      <c r="BJ92" s="310"/>
      <c r="BK92" s="310"/>
      <c r="BL92" s="310"/>
      <c r="BM92" s="310"/>
      <c r="BN92" s="310"/>
      <c r="BO92" s="310"/>
      <c r="BP92" s="310"/>
      <c r="BQ92" s="310"/>
      <c r="BR92" s="310"/>
      <c r="BS92" s="310"/>
      <c r="BT92" s="310"/>
      <c r="BU92" s="310"/>
      <c r="BV92" s="310"/>
      <c r="BW92" s="310"/>
      <c r="BX92" s="310"/>
      <c r="BY92" s="310"/>
      <c r="BZ92" s="310"/>
      <c r="CA92" s="310"/>
      <c r="CB92" s="310"/>
      <c r="CC92" s="310"/>
      <c r="CD92" s="310"/>
      <c r="CE92" s="310"/>
      <c r="CF92" s="310"/>
      <c r="CG92" s="310"/>
      <c r="CH92" s="310"/>
      <c r="CI92" s="310"/>
      <c r="CJ92" s="310"/>
      <c r="CK92" s="310"/>
      <c r="CL92" s="310"/>
      <c r="CM92" s="310"/>
      <c r="CN92" s="310"/>
      <c r="CO92" s="310"/>
      <c r="CP92" s="310"/>
      <c r="CQ92" s="310"/>
      <c r="CR92" s="310"/>
      <c r="CS92" s="310"/>
      <c r="CT92" s="310"/>
      <c r="CU92" s="310"/>
      <c r="CV92" s="310"/>
      <c r="CW92" s="310"/>
      <c r="CX92" s="310"/>
      <c r="CY92" s="310"/>
      <c r="CZ92" s="310"/>
      <c r="DA92" s="310"/>
      <c r="DB92" s="310"/>
      <c r="DC92" s="310"/>
      <c r="DD92" s="310"/>
      <c r="DE92" s="310"/>
      <c r="DF92" s="310"/>
      <c r="DG92" s="310"/>
      <c r="DH92" s="310"/>
      <c r="DI92" s="310"/>
      <c r="DJ92" s="310"/>
      <c r="DK92" s="310"/>
      <c r="DL92" s="310"/>
      <c r="DM92" s="310"/>
      <c r="DN92" s="310"/>
      <c r="DO92" s="310"/>
      <c r="DP92" s="310"/>
      <c r="DQ92" s="310"/>
      <c r="DR92" s="310"/>
      <c r="DS92" s="310"/>
      <c r="DT92" s="310"/>
      <c r="DU92" s="310"/>
      <c r="DV92" s="310"/>
      <c r="DW92" s="310"/>
      <c r="DX92" s="310"/>
      <c r="DY92" s="310"/>
      <c r="DZ92" s="310"/>
      <c r="EA92" s="310"/>
      <c r="EB92" s="310"/>
      <c r="EC92" s="310"/>
      <c r="ED92" s="310"/>
      <c r="EE92" s="310"/>
      <c r="EF92" s="310"/>
      <c r="EG92" s="310"/>
      <c r="EH92" s="310"/>
      <c r="EI92" s="310"/>
      <c r="EJ92" s="310"/>
      <c r="EK92" s="310"/>
      <c r="EL92" s="310"/>
      <c r="EM92" s="310"/>
      <c r="EN92" s="310"/>
      <c r="EO92" s="310"/>
      <c r="EP92" s="310"/>
      <c r="EQ92" s="310"/>
      <c r="ER92" s="310"/>
      <c r="ES92" s="310"/>
      <c r="ET92" s="310"/>
      <c r="EU92" s="310"/>
      <c r="EV92" s="310"/>
      <c r="EW92" s="310"/>
      <c r="EX92" s="310"/>
      <c r="EY92" s="310"/>
      <c r="EZ92" s="310"/>
      <c r="FA92" s="310"/>
      <c r="FB92" s="310"/>
      <c r="FC92" s="310"/>
      <c r="FD92" s="310"/>
      <c r="FE92" s="310"/>
      <c r="FF92" s="310"/>
      <c r="FG92" s="310"/>
      <c r="FH92" s="310"/>
      <c r="FI92" s="310"/>
      <c r="FJ92" s="310"/>
      <c r="FK92" s="310"/>
      <c r="FL92" s="310"/>
      <c r="FM92" s="310"/>
      <c r="FN92" s="310"/>
      <c r="FO92" s="310"/>
      <c r="FP92" s="310"/>
      <c r="FQ92" s="310"/>
      <c r="FR92" s="310"/>
      <c r="FS92" s="310"/>
      <c r="FT92" s="310"/>
      <c r="FU92" s="310"/>
      <c r="FV92" s="310"/>
      <c r="FW92" s="310"/>
      <c r="FX92" s="310"/>
      <c r="FY92" s="310"/>
      <c r="FZ92" s="310"/>
      <c r="GA92" s="310"/>
      <c r="GB92" s="310"/>
    </row>
    <row r="93" spans="1:184" s="101" customFormat="1" ht="30.75" thickBot="1" x14ac:dyDescent="0.3">
      <c r="A93" s="167" t="s">
        <v>57</v>
      </c>
      <c r="B93" s="152" t="s">
        <v>267</v>
      </c>
      <c r="C93" s="152">
        <f t="shared" si="5"/>
        <v>4560</v>
      </c>
      <c r="D93" s="290" t="s">
        <v>71</v>
      </c>
      <c r="E93" s="152" t="s">
        <v>268</v>
      </c>
      <c r="F93" s="152"/>
      <c r="G93" s="191" t="s">
        <v>269</v>
      </c>
      <c r="H93" s="152"/>
      <c r="I93" s="152">
        <v>3800</v>
      </c>
      <c r="J93" s="152"/>
      <c r="K93" s="152"/>
      <c r="L93" s="107">
        <v>304326</v>
      </c>
      <c r="M93" s="152">
        <v>60</v>
      </c>
      <c r="N93" s="152"/>
      <c r="O93" s="152"/>
      <c r="P93" s="152"/>
      <c r="Q93" s="152"/>
      <c r="R93" s="152"/>
      <c r="S93" s="152">
        <v>300</v>
      </c>
      <c r="T93" s="152"/>
      <c r="U93" s="152">
        <v>400</v>
      </c>
      <c r="V93" s="152"/>
      <c r="W93" s="152"/>
      <c r="X93" s="152"/>
      <c r="Y93" s="152"/>
      <c r="Z93" s="152" t="s">
        <v>1283</v>
      </c>
      <c r="AA93" s="152">
        <v>50</v>
      </c>
      <c r="AB93" s="152">
        <v>50</v>
      </c>
      <c r="AC93" s="152"/>
      <c r="AD93" s="107" t="s">
        <v>1338</v>
      </c>
      <c r="AE93" s="152" t="s">
        <v>1339</v>
      </c>
      <c r="AF93" s="215" t="s">
        <v>1338</v>
      </c>
      <c r="AG93" s="152">
        <v>1</v>
      </c>
      <c r="AH93" s="152" t="s">
        <v>1286</v>
      </c>
      <c r="AI93" s="152">
        <v>2.66</v>
      </c>
      <c r="AJ93" s="152">
        <v>3</v>
      </c>
      <c r="AK93" s="152">
        <f t="shared" si="6"/>
        <v>24.248120300751879</v>
      </c>
      <c r="AL93" s="152"/>
      <c r="AM93" s="152"/>
      <c r="AN93" s="445"/>
      <c r="AO93" s="310"/>
      <c r="AP93" s="310"/>
      <c r="AQ93" s="310"/>
      <c r="AR93" s="310"/>
      <c r="AS93" s="310"/>
      <c r="AT93" s="310"/>
      <c r="AU93" s="310"/>
      <c r="AV93" s="310"/>
      <c r="AW93" s="310"/>
      <c r="AX93" s="310"/>
      <c r="AY93" s="310"/>
      <c r="AZ93" s="310"/>
      <c r="BA93" s="310"/>
      <c r="BB93" s="310"/>
      <c r="BC93" s="310"/>
      <c r="BD93" s="310"/>
      <c r="BE93" s="310"/>
      <c r="BF93" s="310"/>
      <c r="BG93" s="310"/>
      <c r="BH93" s="310"/>
      <c r="BI93" s="310"/>
      <c r="BJ93" s="310"/>
      <c r="BK93" s="310"/>
      <c r="BL93" s="310"/>
      <c r="BM93" s="310"/>
      <c r="BN93" s="310"/>
      <c r="BO93" s="310"/>
      <c r="BP93" s="310"/>
      <c r="BQ93" s="310"/>
      <c r="BR93" s="310"/>
      <c r="BS93" s="310"/>
      <c r="BT93" s="310"/>
      <c r="BU93" s="310"/>
      <c r="BV93" s="310"/>
      <c r="BW93" s="310"/>
      <c r="BX93" s="310"/>
      <c r="BY93" s="310"/>
      <c r="BZ93" s="310"/>
      <c r="CA93" s="310"/>
      <c r="CB93" s="310"/>
      <c r="CC93" s="310"/>
      <c r="CD93" s="310"/>
      <c r="CE93" s="310"/>
      <c r="CF93" s="310"/>
      <c r="CG93" s="310"/>
      <c r="CH93" s="310"/>
      <c r="CI93" s="310"/>
      <c r="CJ93" s="310"/>
      <c r="CK93" s="310"/>
      <c r="CL93" s="310"/>
      <c r="CM93" s="310"/>
      <c r="CN93" s="310"/>
      <c r="CO93" s="310"/>
      <c r="CP93" s="310"/>
      <c r="CQ93" s="310"/>
      <c r="CR93" s="310"/>
      <c r="CS93" s="310"/>
      <c r="CT93" s="310"/>
      <c r="CU93" s="310"/>
      <c r="CV93" s="310"/>
      <c r="CW93" s="310"/>
      <c r="CX93" s="310"/>
      <c r="CY93" s="310"/>
      <c r="CZ93" s="310"/>
      <c r="DA93" s="310"/>
      <c r="DB93" s="310"/>
      <c r="DC93" s="310"/>
      <c r="DD93" s="310"/>
      <c r="DE93" s="310"/>
      <c r="DF93" s="310"/>
      <c r="DG93" s="310"/>
      <c r="DH93" s="310"/>
      <c r="DI93" s="310"/>
      <c r="DJ93" s="310"/>
      <c r="DK93" s="310"/>
      <c r="DL93" s="310"/>
      <c r="DM93" s="310"/>
      <c r="DN93" s="310"/>
      <c r="DO93" s="310"/>
      <c r="DP93" s="310"/>
      <c r="DQ93" s="310"/>
      <c r="DR93" s="310"/>
      <c r="DS93" s="310"/>
      <c r="DT93" s="310"/>
      <c r="DU93" s="310"/>
      <c r="DV93" s="310"/>
      <c r="DW93" s="310"/>
      <c r="DX93" s="310"/>
      <c r="DY93" s="310"/>
      <c r="DZ93" s="310"/>
      <c r="EA93" s="310"/>
      <c r="EB93" s="310"/>
      <c r="EC93" s="310"/>
      <c r="ED93" s="310"/>
      <c r="EE93" s="310"/>
      <c r="EF93" s="310"/>
      <c r="EG93" s="310"/>
      <c r="EH93" s="310"/>
      <c r="EI93" s="310"/>
      <c r="EJ93" s="310"/>
      <c r="EK93" s="310"/>
      <c r="EL93" s="310"/>
      <c r="EM93" s="310"/>
      <c r="EN93" s="310"/>
      <c r="EO93" s="310"/>
      <c r="EP93" s="310"/>
      <c r="EQ93" s="310"/>
      <c r="ER93" s="310"/>
      <c r="ES93" s="310"/>
      <c r="ET93" s="310"/>
      <c r="EU93" s="310"/>
      <c r="EV93" s="310"/>
      <c r="EW93" s="310"/>
      <c r="EX93" s="310"/>
      <c r="EY93" s="310"/>
      <c r="EZ93" s="310"/>
      <c r="FA93" s="310"/>
      <c r="FB93" s="310"/>
      <c r="FC93" s="310"/>
      <c r="FD93" s="310"/>
      <c r="FE93" s="310"/>
      <c r="FF93" s="310"/>
      <c r="FG93" s="310"/>
      <c r="FH93" s="310"/>
      <c r="FI93" s="310"/>
      <c r="FJ93" s="310"/>
      <c r="FK93" s="310"/>
      <c r="FL93" s="310"/>
      <c r="FM93" s="310"/>
      <c r="FN93" s="310"/>
      <c r="FO93" s="310"/>
      <c r="FP93" s="310"/>
      <c r="FQ93" s="310"/>
      <c r="FR93" s="310"/>
      <c r="FS93" s="310"/>
      <c r="FT93" s="310"/>
      <c r="FU93" s="310"/>
      <c r="FV93" s="310"/>
      <c r="FW93" s="310"/>
      <c r="FX93" s="310"/>
      <c r="FY93" s="310"/>
      <c r="FZ93" s="310"/>
      <c r="GA93" s="310"/>
      <c r="GB93" s="310"/>
    </row>
    <row r="94" spans="1:184" s="48" customFormat="1" ht="39.75" customHeight="1" x14ac:dyDescent="0.25">
      <c r="A94" s="39" t="s">
        <v>57</v>
      </c>
      <c r="B94" s="40" t="s">
        <v>779</v>
      </c>
      <c r="C94" s="40">
        <f t="shared" si="5"/>
        <v>310</v>
      </c>
      <c r="D94" s="40" t="s">
        <v>94</v>
      </c>
      <c r="E94" s="40" t="s">
        <v>780</v>
      </c>
      <c r="F94" s="40"/>
      <c r="G94" s="41" t="s">
        <v>781</v>
      </c>
      <c r="H94" s="41" t="s">
        <v>58</v>
      </c>
      <c r="I94" s="40">
        <v>300</v>
      </c>
      <c r="J94" s="40"/>
      <c r="K94" s="40"/>
      <c r="L94" s="40"/>
      <c r="M94" s="40"/>
      <c r="N94" s="40" t="s">
        <v>782</v>
      </c>
      <c r="O94" s="40">
        <v>10</v>
      </c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 t="s">
        <v>726</v>
      </c>
      <c r="AA94" s="40">
        <v>20</v>
      </c>
      <c r="AB94" s="40">
        <v>20</v>
      </c>
      <c r="AC94" s="40"/>
      <c r="AD94" s="46">
        <v>7000199</v>
      </c>
      <c r="AE94" s="40" t="s">
        <v>783</v>
      </c>
      <c r="AF94" s="46">
        <v>3802191</v>
      </c>
      <c r="AG94" s="40">
        <v>1</v>
      </c>
      <c r="AH94" s="40" t="s">
        <v>736</v>
      </c>
      <c r="AI94" s="40">
        <v>4.75</v>
      </c>
      <c r="AJ94" s="40">
        <v>5</v>
      </c>
      <c r="AK94" s="149">
        <f>(4.75/AI94)*100</f>
        <v>100</v>
      </c>
      <c r="AL94" s="40"/>
      <c r="AM94" s="40" t="s">
        <v>1475</v>
      </c>
      <c r="AN94" s="398" t="s">
        <v>1473</v>
      </c>
      <c r="AO94" s="310"/>
      <c r="AP94" s="310"/>
      <c r="AQ94" s="310"/>
      <c r="AR94" s="310"/>
      <c r="AS94" s="310"/>
      <c r="AT94" s="310"/>
      <c r="AU94" s="310"/>
      <c r="AV94" s="310"/>
      <c r="AW94" s="310"/>
      <c r="AX94" s="310"/>
      <c r="AY94" s="310"/>
      <c r="AZ94" s="310"/>
      <c r="BA94" s="310"/>
      <c r="BB94" s="310"/>
      <c r="BC94" s="310"/>
      <c r="BD94" s="310"/>
      <c r="BE94" s="310"/>
      <c r="BF94" s="310"/>
      <c r="BG94" s="310"/>
      <c r="BH94" s="310"/>
      <c r="BI94" s="310"/>
      <c r="BJ94" s="310"/>
      <c r="BK94" s="310"/>
      <c r="BL94" s="310"/>
      <c r="BM94" s="310"/>
      <c r="BN94" s="310"/>
      <c r="BO94" s="310"/>
      <c r="BP94" s="310"/>
      <c r="BQ94" s="310"/>
      <c r="BR94" s="310"/>
      <c r="BS94" s="310"/>
      <c r="BT94" s="310"/>
      <c r="BU94" s="310"/>
      <c r="BV94" s="310"/>
      <c r="BW94" s="310"/>
      <c r="BX94" s="310"/>
      <c r="BY94" s="310"/>
      <c r="BZ94" s="310"/>
      <c r="CA94" s="310"/>
      <c r="CB94" s="310"/>
      <c r="CC94" s="310"/>
      <c r="CD94" s="310"/>
      <c r="CE94" s="310"/>
      <c r="CF94" s="310"/>
      <c r="CG94" s="310"/>
      <c r="CH94" s="310"/>
      <c r="CI94" s="310"/>
      <c r="CJ94" s="310"/>
      <c r="CK94" s="310"/>
      <c r="CL94" s="310"/>
      <c r="CM94" s="310"/>
      <c r="CN94" s="310"/>
      <c r="CO94" s="310"/>
      <c r="CP94" s="310"/>
      <c r="CQ94" s="310"/>
      <c r="CR94" s="310"/>
      <c r="CS94" s="310"/>
      <c r="CT94" s="310"/>
      <c r="CU94" s="310"/>
      <c r="CV94" s="310"/>
      <c r="CW94" s="310"/>
      <c r="CX94" s="310"/>
      <c r="CY94" s="310"/>
      <c r="CZ94" s="310"/>
      <c r="DA94" s="310"/>
      <c r="DB94" s="310"/>
      <c r="DC94" s="310"/>
      <c r="DD94" s="310"/>
      <c r="DE94" s="310"/>
      <c r="DF94" s="310"/>
      <c r="DG94" s="310"/>
      <c r="DH94" s="310"/>
      <c r="DI94" s="310"/>
      <c r="DJ94" s="310"/>
      <c r="DK94" s="310"/>
      <c r="DL94" s="310"/>
      <c r="DM94" s="310"/>
      <c r="DN94" s="310"/>
      <c r="DO94" s="310"/>
      <c r="DP94" s="310"/>
      <c r="DQ94" s="310"/>
      <c r="DR94" s="310"/>
      <c r="DS94" s="310"/>
      <c r="DT94" s="310"/>
      <c r="DU94" s="310"/>
      <c r="DV94" s="310"/>
      <c r="DW94" s="310"/>
      <c r="DX94" s="310"/>
      <c r="DY94" s="310"/>
      <c r="DZ94" s="310"/>
      <c r="EA94" s="310"/>
      <c r="EB94" s="310"/>
      <c r="EC94" s="310"/>
      <c r="ED94" s="310"/>
      <c r="EE94" s="310"/>
      <c r="EF94" s="310"/>
      <c r="EG94" s="310"/>
      <c r="EH94" s="310"/>
      <c r="EI94" s="310"/>
      <c r="EJ94" s="310"/>
      <c r="EK94" s="310"/>
      <c r="EL94" s="310"/>
      <c r="EM94" s="310"/>
      <c r="EN94" s="310"/>
      <c r="EO94" s="310"/>
      <c r="EP94" s="310"/>
      <c r="EQ94" s="310"/>
      <c r="ER94" s="310"/>
      <c r="ES94" s="310"/>
      <c r="ET94" s="310"/>
      <c r="EU94" s="310"/>
      <c r="EV94" s="310"/>
      <c r="EW94" s="310"/>
      <c r="EX94" s="310"/>
      <c r="EY94" s="310"/>
      <c r="EZ94" s="310"/>
      <c r="FA94" s="310"/>
      <c r="FB94" s="310"/>
      <c r="FC94" s="310"/>
      <c r="FD94" s="310"/>
      <c r="FE94" s="310"/>
      <c r="FF94" s="310"/>
      <c r="FG94" s="310"/>
      <c r="FH94" s="310"/>
      <c r="FI94" s="310"/>
      <c r="FJ94" s="310"/>
      <c r="FK94" s="310"/>
      <c r="FL94" s="310"/>
      <c r="FM94" s="310"/>
      <c r="FN94" s="310"/>
      <c r="FO94" s="310"/>
      <c r="FP94" s="310"/>
      <c r="FQ94" s="310"/>
      <c r="FR94" s="310"/>
      <c r="FS94" s="310"/>
      <c r="FT94" s="310"/>
      <c r="FU94" s="310"/>
      <c r="FV94" s="310"/>
      <c r="FW94" s="310"/>
      <c r="FX94" s="310"/>
      <c r="FY94" s="310"/>
      <c r="FZ94" s="310"/>
      <c r="GA94" s="310"/>
      <c r="GB94" s="310"/>
    </row>
    <row r="95" spans="1:184" s="48" customFormat="1" ht="60" x14ac:dyDescent="0.25">
      <c r="A95" s="39" t="s">
        <v>57</v>
      </c>
      <c r="B95" s="40" t="s">
        <v>779</v>
      </c>
      <c r="C95" s="40">
        <f t="shared" si="5"/>
        <v>310</v>
      </c>
      <c r="D95" s="40" t="s">
        <v>94</v>
      </c>
      <c r="E95" s="40" t="s">
        <v>780</v>
      </c>
      <c r="F95" s="40"/>
      <c r="G95" s="41" t="s">
        <v>781</v>
      </c>
      <c r="H95" s="41" t="s">
        <v>58</v>
      </c>
      <c r="I95" s="40">
        <v>300</v>
      </c>
      <c r="J95" s="40"/>
      <c r="K95" s="40"/>
      <c r="L95" s="40"/>
      <c r="M95" s="40"/>
      <c r="N95" s="40" t="s">
        <v>782</v>
      </c>
      <c r="O95" s="40">
        <v>10</v>
      </c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 t="s">
        <v>832</v>
      </c>
      <c r="AA95" s="40">
        <v>10</v>
      </c>
      <c r="AB95" s="40">
        <v>10</v>
      </c>
      <c r="AC95" s="40"/>
      <c r="AD95" s="46" t="s">
        <v>847</v>
      </c>
      <c r="AE95" s="40" t="s">
        <v>848</v>
      </c>
      <c r="AF95" s="43" t="s">
        <v>847</v>
      </c>
      <c r="AG95" s="40">
        <v>1</v>
      </c>
      <c r="AH95" s="40" t="s">
        <v>844</v>
      </c>
      <c r="AI95" s="40">
        <v>8.5</v>
      </c>
      <c r="AJ95" s="40">
        <v>4</v>
      </c>
      <c r="AK95" s="48" t="s">
        <v>1463</v>
      </c>
      <c r="AL95" s="40"/>
      <c r="AM95" s="40"/>
      <c r="AN95" s="439"/>
      <c r="AO95" s="310"/>
      <c r="AP95" s="310"/>
      <c r="AQ95" s="310"/>
      <c r="AR95" s="310"/>
      <c r="AS95" s="310"/>
      <c r="AT95" s="310"/>
      <c r="AU95" s="310"/>
      <c r="AV95" s="310"/>
      <c r="AW95" s="310"/>
      <c r="AX95" s="310"/>
      <c r="AY95" s="310"/>
      <c r="AZ95" s="310"/>
      <c r="BA95" s="310"/>
      <c r="BB95" s="310"/>
      <c r="BC95" s="310"/>
      <c r="BD95" s="310"/>
      <c r="BE95" s="310"/>
      <c r="BF95" s="310"/>
      <c r="BG95" s="310"/>
      <c r="BH95" s="310"/>
      <c r="BI95" s="310"/>
      <c r="BJ95" s="310"/>
      <c r="BK95" s="310"/>
      <c r="BL95" s="310"/>
      <c r="BM95" s="310"/>
      <c r="BN95" s="310"/>
      <c r="BO95" s="310"/>
      <c r="BP95" s="310"/>
      <c r="BQ95" s="310"/>
      <c r="BR95" s="310"/>
      <c r="BS95" s="310"/>
      <c r="BT95" s="310"/>
      <c r="BU95" s="310"/>
      <c r="BV95" s="310"/>
      <c r="BW95" s="310"/>
      <c r="BX95" s="310"/>
      <c r="BY95" s="310"/>
      <c r="BZ95" s="310"/>
      <c r="CA95" s="310"/>
      <c r="CB95" s="310"/>
      <c r="CC95" s="310"/>
      <c r="CD95" s="310"/>
      <c r="CE95" s="310"/>
      <c r="CF95" s="310"/>
      <c r="CG95" s="310"/>
      <c r="CH95" s="310"/>
      <c r="CI95" s="310"/>
      <c r="CJ95" s="310"/>
      <c r="CK95" s="310"/>
      <c r="CL95" s="310"/>
      <c r="CM95" s="310"/>
      <c r="CN95" s="310"/>
      <c r="CO95" s="310"/>
      <c r="CP95" s="310"/>
      <c r="CQ95" s="310"/>
      <c r="CR95" s="310"/>
      <c r="CS95" s="310"/>
      <c r="CT95" s="310"/>
      <c r="CU95" s="310"/>
      <c r="CV95" s="310"/>
      <c r="CW95" s="310"/>
      <c r="CX95" s="310"/>
      <c r="CY95" s="310"/>
      <c r="CZ95" s="310"/>
      <c r="DA95" s="310"/>
      <c r="DB95" s="310"/>
      <c r="DC95" s="310"/>
      <c r="DD95" s="310"/>
      <c r="DE95" s="310"/>
      <c r="DF95" s="310"/>
      <c r="DG95" s="310"/>
      <c r="DH95" s="310"/>
      <c r="DI95" s="310"/>
      <c r="DJ95" s="310"/>
      <c r="DK95" s="310"/>
      <c r="DL95" s="310"/>
      <c r="DM95" s="310"/>
      <c r="DN95" s="310"/>
      <c r="DO95" s="310"/>
      <c r="DP95" s="310"/>
      <c r="DQ95" s="310"/>
      <c r="DR95" s="310"/>
      <c r="DS95" s="310"/>
      <c r="DT95" s="310"/>
      <c r="DU95" s="310"/>
      <c r="DV95" s="310"/>
      <c r="DW95" s="310"/>
      <c r="DX95" s="310"/>
      <c r="DY95" s="310"/>
      <c r="DZ95" s="310"/>
      <c r="EA95" s="310"/>
      <c r="EB95" s="310"/>
      <c r="EC95" s="310"/>
      <c r="ED95" s="310"/>
      <c r="EE95" s="310"/>
      <c r="EF95" s="310"/>
      <c r="EG95" s="310"/>
      <c r="EH95" s="310"/>
      <c r="EI95" s="310"/>
      <c r="EJ95" s="310"/>
      <c r="EK95" s="310"/>
      <c r="EL95" s="310"/>
      <c r="EM95" s="310"/>
      <c r="EN95" s="310"/>
      <c r="EO95" s="310"/>
      <c r="EP95" s="310"/>
      <c r="EQ95" s="310"/>
      <c r="ER95" s="310"/>
      <c r="ES95" s="310"/>
      <c r="ET95" s="310"/>
      <c r="EU95" s="310"/>
      <c r="EV95" s="310"/>
      <c r="EW95" s="310"/>
      <c r="EX95" s="310"/>
      <c r="EY95" s="310"/>
      <c r="EZ95" s="310"/>
      <c r="FA95" s="310"/>
      <c r="FB95" s="310"/>
      <c r="FC95" s="310"/>
      <c r="FD95" s="310"/>
      <c r="FE95" s="310"/>
      <c r="FF95" s="310"/>
      <c r="FG95" s="310"/>
      <c r="FH95" s="310"/>
      <c r="FI95" s="310"/>
      <c r="FJ95" s="310"/>
      <c r="FK95" s="310"/>
      <c r="FL95" s="310"/>
      <c r="FM95" s="310"/>
      <c r="FN95" s="310"/>
      <c r="FO95" s="310"/>
      <c r="FP95" s="310"/>
      <c r="FQ95" s="310"/>
      <c r="FR95" s="310"/>
      <c r="FS95" s="310"/>
      <c r="FT95" s="310"/>
      <c r="FU95" s="310"/>
      <c r="FV95" s="310"/>
      <c r="FW95" s="310"/>
      <c r="FX95" s="310"/>
      <c r="FY95" s="310"/>
      <c r="FZ95" s="310"/>
      <c r="GA95" s="310"/>
      <c r="GB95" s="310"/>
    </row>
    <row r="96" spans="1:184" s="48" customFormat="1" x14ac:dyDescent="0.25">
      <c r="A96" s="184" t="s">
        <v>57</v>
      </c>
      <c r="B96" s="48" t="s">
        <v>779</v>
      </c>
      <c r="C96" s="48">
        <f t="shared" si="5"/>
        <v>310</v>
      </c>
      <c r="D96" s="48" t="s">
        <v>94</v>
      </c>
      <c r="E96" s="40" t="s">
        <v>780</v>
      </c>
      <c r="G96" s="48" t="s">
        <v>781</v>
      </c>
      <c r="H96" s="48" t="s">
        <v>58</v>
      </c>
      <c r="I96" s="48">
        <v>300</v>
      </c>
      <c r="N96" s="48" t="s">
        <v>782</v>
      </c>
      <c r="O96" s="48">
        <v>10</v>
      </c>
      <c r="Z96" s="48" t="s">
        <v>882</v>
      </c>
      <c r="AA96" s="48">
        <v>15</v>
      </c>
      <c r="AB96" s="48">
        <v>15</v>
      </c>
      <c r="AD96" s="48" t="s">
        <v>1104</v>
      </c>
      <c r="AE96" s="48" t="s">
        <v>1105</v>
      </c>
      <c r="AF96" s="48">
        <v>2121</v>
      </c>
      <c r="AG96" s="48">
        <v>0</v>
      </c>
      <c r="AH96" s="48" t="s">
        <v>885</v>
      </c>
      <c r="AI96" s="40">
        <v>8.25</v>
      </c>
      <c r="AJ96" s="48">
        <v>5</v>
      </c>
      <c r="AK96" s="40">
        <f>(4.75/AI96)*100</f>
        <v>57.575757575757578</v>
      </c>
      <c r="AN96" s="439"/>
      <c r="AO96" s="310"/>
      <c r="AP96" s="310"/>
      <c r="AQ96" s="310"/>
      <c r="AR96" s="310"/>
      <c r="AS96" s="310"/>
      <c r="AT96" s="310"/>
      <c r="AU96" s="310"/>
      <c r="AV96" s="310"/>
      <c r="AW96" s="310"/>
      <c r="AX96" s="310"/>
      <c r="AY96" s="310"/>
      <c r="AZ96" s="310"/>
      <c r="BA96" s="310"/>
      <c r="BB96" s="310"/>
      <c r="BC96" s="310"/>
      <c r="BD96" s="310"/>
      <c r="BE96" s="310"/>
      <c r="BF96" s="310"/>
      <c r="BG96" s="310"/>
      <c r="BH96" s="310"/>
      <c r="BI96" s="310"/>
      <c r="BJ96" s="310"/>
      <c r="BK96" s="310"/>
      <c r="BL96" s="310"/>
      <c r="BM96" s="310"/>
      <c r="BN96" s="310"/>
      <c r="BO96" s="310"/>
      <c r="BP96" s="310"/>
      <c r="BQ96" s="310"/>
      <c r="BR96" s="310"/>
      <c r="BS96" s="310"/>
      <c r="BT96" s="310"/>
      <c r="BU96" s="310"/>
      <c r="BV96" s="310"/>
      <c r="BW96" s="310"/>
      <c r="BX96" s="310"/>
      <c r="BY96" s="310"/>
      <c r="BZ96" s="310"/>
      <c r="CA96" s="310"/>
      <c r="CB96" s="310"/>
      <c r="CC96" s="310"/>
      <c r="CD96" s="310"/>
      <c r="CE96" s="310"/>
      <c r="CF96" s="310"/>
      <c r="CG96" s="310"/>
      <c r="CH96" s="310"/>
      <c r="CI96" s="310"/>
      <c r="CJ96" s="310"/>
      <c r="CK96" s="310"/>
      <c r="CL96" s="310"/>
      <c r="CM96" s="310"/>
      <c r="CN96" s="310"/>
      <c r="CO96" s="310"/>
      <c r="CP96" s="310"/>
      <c r="CQ96" s="310"/>
      <c r="CR96" s="310"/>
      <c r="CS96" s="310"/>
      <c r="CT96" s="310"/>
      <c r="CU96" s="310"/>
      <c r="CV96" s="310"/>
      <c r="CW96" s="310"/>
      <c r="CX96" s="310"/>
      <c r="CY96" s="310"/>
      <c r="CZ96" s="310"/>
      <c r="DA96" s="310"/>
      <c r="DB96" s="310"/>
      <c r="DC96" s="310"/>
      <c r="DD96" s="310"/>
      <c r="DE96" s="310"/>
      <c r="DF96" s="310"/>
      <c r="DG96" s="310"/>
      <c r="DH96" s="310"/>
      <c r="DI96" s="310"/>
      <c r="DJ96" s="310"/>
      <c r="DK96" s="310"/>
      <c r="DL96" s="310"/>
      <c r="DM96" s="310"/>
      <c r="DN96" s="310"/>
      <c r="DO96" s="310"/>
      <c r="DP96" s="310"/>
      <c r="DQ96" s="310"/>
      <c r="DR96" s="310"/>
      <c r="DS96" s="310"/>
      <c r="DT96" s="310"/>
      <c r="DU96" s="310"/>
      <c r="DV96" s="310"/>
      <c r="DW96" s="310"/>
      <c r="DX96" s="310"/>
      <c r="DY96" s="310"/>
      <c r="DZ96" s="310"/>
      <c r="EA96" s="310"/>
      <c r="EB96" s="310"/>
      <c r="EC96" s="310"/>
      <c r="ED96" s="310"/>
      <c r="EE96" s="310"/>
      <c r="EF96" s="310"/>
      <c r="EG96" s="310"/>
      <c r="EH96" s="310"/>
      <c r="EI96" s="310"/>
      <c r="EJ96" s="310"/>
      <c r="EK96" s="310"/>
      <c r="EL96" s="310"/>
      <c r="EM96" s="310"/>
      <c r="EN96" s="310"/>
      <c r="EO96" s="310"/>
      <c r="EP96" s="310"/>
      <c r="EQ96" s="310"/>
      <c r="ER96" s="310"/>
      <c r="ES96" s="310"/>
      <c r="ET96" s="310"/>
      <c r="EU96" s="310"/>
      <c r="EV96" s="310"/>
      <c r="EW96" s="310"/>
      <c r="EX96" s="310"/>
      <c r="EY96" s="310"/>
      <c r="EZ96" s="310"/>
      <c r="FA96" s="310"/>
      <c r="FB96" s="310"/>
      <c r="FC96" s="310"/>
      <c r="FD96" s="310"/>
      <c r="FE96" s="310"/>
      <c r="FF96" s="310"/>
      <c r="FG96" s="310"/>
      <c r="FH96" s="310"/>
      <c r="FI96" s="310"/>
      <c r="FJ96" s="310"/>
      <c r="FK96" s="310"/>
      <c r="FL96" s="310"/>
      <c r="FM96" s="310"/>
      <c r="FN96" s="310"/>
      <c r="FO96" s="310"/>
      <c r="FP96" s="310"/>
      <c r="FQ96" s="310"/>
      <c r="FR96" s="310"/>
      <c r="FS96" s="310"/>
      <c r="FT96" s="310"/>
      <c r="FU96" s="310"/>
      <c r="FV96" s="310"/>
      <c r="FW96" s="310"/>
      <c r="FX96" s="310"/>
      <c r="FY96" s="310"/>
      <c r="FZ96" s="310"/>
      <c r="GA96" s="310"/>
      <c r="GB96" s="310"/>
    </row>
    <row r="97" spans="1:184" s="48" customFormat="1" ht="60.75" thickBot="1" x14ac:dyDescent="0.3">
      <c r="A97" s="39" t="s">
        <v>57</v>
      </c>
      <c r="B97" s="40" t="s">
        <v>779</v>
      </c>
      <c r="C97" s="40">
        <f t="shared" si="5"/>
        <v>310</v>
      </c>
      <c r="D97" s="40" t="s">
        <v>94</v>
      </c>
      <c r="E97" s="40" t="s">
        <v>780</v>
      </c>
      <c r="F97" s="40"/>
      <c r="G97" s="41" t="s">
        <v>781</v>
      </c>
      <c r="H97" s="41" t="s">
        <v>58</v>
      </c>
      <c r="I97" s="40">
        <v>300</v>
      </c>
      <c r="J97" s="40"/>
      <c r="K97" s="40"/>
      <c r="L97" s="40"/>
      <c r="M97" s="40"/>
      <c r="N97" s="40" t="s">
        <v>782</v>
      </c>
      <c r="O97" s="40">
        <v>10</v>
      </c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 t="s">
        <v>1283</v>
      </c>
      <c r="AA97" s="40">
        <v>20</v>
      </c>
      <c r="AB97" s="40">
        <v>20</v>
      </c>
      <c r="AC97" s="40"/>
      <c r="AD97" s="43" t="s">
        <v>1334</v>
      </c>
      <c r="AE97" s="40" t="s">
        <v>1335</v>
      </c>
      <c r="AF97" s="46" t="s">
        <v>1334</v>
      </c>
      <c r="AG97" s="40">
        <v>0</v>
      </c>
      <c r="AH97" s="40" t="s">
        <v>1286</v>
      </c>
      <c r="AI97" s="205">
        <v>8</v>
      </c>
      <c r="AJ97" s="40">
        <v>3</v>
      </c>
      <c r="AK97" s="48" t="s">
        <v>1463</v>
      </c>
      <c r="AL97" s="40"/>
      <c r="AM97" s="40"/>
      <c r="AN97" s="440"/>
      <c r="AO97" s="310"/>
      <c r="AP97" s="310"/>
      <c r="AQ97" s="310"/>
      <c r="AR97" s="310"/>
      <c r="AS97" s="310"/>
      <c r="AT97" s="310"/>
      <c r="AU97" s="310"/>
      <c r="AV97" s="310"/>
      <c r="AW97" s="310"/>
      <c r="AX97" s="310"/>
      <c r="AY97" s="310"/>
      <c r="AZ97" s="310"/>
      <c r="BA97" s="310"/>
      <c r="BB97" s="310"/>
      <c r="BC97" s="310"/>
      <c r="BD97" s="310"/>
      <c r="BE97" s="310"/>
      <c r="BF97" s="310"/>
      <c r="BG97" s="310"/>
      <c r="BH97" s="310"/>
      <c r="BI97" s="310"/>
      <c r="BJ97" s="310"/>
      <c r="BK97" s="310"/>
      <c r="BL97" s="310"/>
      <c r="BM97" s="310"/>
      <c r="BN97" s="310"/>
      <c r="BO97" s="310"/>
      <c r="BP97" s="310"/>
      <c r="BQ97" s="310"/>
      <c r="BR97" s="310"/>
      <c r="BS97" s="310"/>
      <c r="BT97" s="310"/>
      <c r="BU97" s="310"/>
      <c r="BV97" s="310"/>
      <c r="BW97" s="310"/>
      <c r="BX97" s="310"/>
      <c r="BY97" s="310"/>
      <c r="BZ97" s="310"/>
      <c r="CA97" s="310"/>
      <c r="CB97" s="310"/>
      <c r="CC97" s="310"/>
      <c r="CD97" s="310"/>
      <c r="CE97" s="310"/>
      <c r="CF97" s="310"/>
      <c r="CG97" s="310"/>
      <c r="CH97" s="310"/>
      <c r="CI97" s="310"/>
      <c r="CJ97" s="310"/>
      <c r="CK97" s="310"/>
      <c r="CL97" s="310"/>
      <c r="CM97" s="310"/>
      <c r="CN97" s="310"/>
      <c r="CO97" s="310"/>
      <c r="CP97" s="310"/>
      <c r="CQ97" s="310"/>
      <c r="CR97" s="310"/>
      <c r="CS97" s="310"/>
      <c r="CT97" s="310"/>
      <c r="CU97" s="310"/>
      <c r="CV97" s="310"/>
      <c r="CW97" s="310"/>
      <c r="CX97" s="310"/>
      <c r="CY97" s="310"/>
      <c r="CZ97" s="310"/>
      <c r="DA97" s="310"/>
      <c r="DB97" s="310"/>
      <c r="DC97" s="310"/>
      <c r="DD97" s="310"/>
      <c r="DE97" s="310"/>
      <c r="DF97" s="310"/>
      <c r="DG97" s="310"/>
      <c r="DH97" s="310"/>
      <c r="DI97" s="310"/>
      <c r="DJ97" s="310"/>
      <c r="DK97" s="310"/>
      <c r="DL97" s="310"/>
      <c r="DM97" s="310"/>
      <c r="DN97" s="310"/>
      <c r="DO97" s="310"/>
      <c r="DP97" s="310"/>
      <c r="DQ97" s="310"/>
      <c r="DR97" s="310"/>
      <c r="DS97" s="310"/>
      <c r="DT97" s="310"/>
      <c r="DU97" s="310"/>
      <c r="DV97" s="310"/>
      <c r="DW97" s="310"/>
      <c r="DX97" s="310"/>
      <c r="DY97" s="310"/>
      <c r="DZ97" s="310"/>
      <c r="EA97" s="310"/>
      <c r="EB97" s="310"/>
      <c r="EC97" s="310"/>
      <c r="ED97" s="310"/>
      <c r="EE97" s="310"/>
      <c r="EF97" s="310"/>
      <c r="EG97" s="310"/>
      <c r="EH97" s="310"/>
      <c r="EI97" s="310"/>
      <c r="EJ97" s="310"/>
      <c r="EK97" s="310"/>
      <c r="EL97" s="310"/>
      <c r="EM97" s="310"/>
      <c r="EN97" s="310"/>
      <c r="EO97" s="310"/>
      <c r="EP97" s="310"/>
      <c r="EQ97" s="310"/>
      <c r="ER97" s="310"/>
      <c r="ES97" s="310"/>
      <c r="ET97" s="310"/>
      <c r="EU97" s="310"/>
      <c r="EV97" s="310"/>
      <c r="EW97" s="310"/>
      <c r="EX97" s="310"/>
      <c r="EY97" s="310"/>
      <c r="EZ97" s="310"/>
      <c r="FA97" s="310"/>
      <c r="FB97" s="310"/>
      <c r="FC97" s="310"/>
      <c r="FD97" s="310"/>
      <c r="FE97" s="310"/>
      <c r="FF97" s="310"/>
      <c r="FG97" s="310"/>
      <c r="FH97" s="310"/>
      <c r="FI97" s="310"/>
      <c r="FJ97" s="310"/>
      <c r="FK97" s="310"/>
      <c r="FL97" s="310"/>
      <c r="FM97" s="310"/>
      <c r="FN97" s="310"/>
      <c r="FO97" s="310"/>
      <c r="FP97" s="310"/>
      <c r="FQ97" s="310"/>
      <c r="FR97" s="310"/>
      <c r="FS97" s="310"/>
      <c r="FT97" s="310"/>
      <c r="FU97" s="310"/>
      <c r="FV97" s="310"/>
      <c r="FW97" s="310"/>
      <c r="FX97" s="310"/>
      <c r="FY97" s="310"/>
      <c r="FZ97" s="310"/>
      <c r="GA97" s="310"/>
      <c r="GB97" s="310"/>
    </row>
    <row r="98" spans="1:184" s="247" customFormat="1" ht="60" x14ac:dyDescent="0.25">
      <c r="A98" s="157" t="s">
        <v>57</v>
      </c>
      <c r="B98" s="153" t="s">
        <v>228</v>
      </c>
      <c r="C98" s="153">
        <f t="shared" si="5"/>
        <v>5185</v>
      </c>
      <c r="D98" s="153" t="s">
        <v>229</v>
      </c>
      <c r="E98" s="153" t="s">
        <v>230</v>
      </c>
      <c r="F98" s="153"/>
      <c r="G98" s="153" t="s">
        <v>231</v>
      </c>
      <c r="H98" s="185" t="s">
        <v>58</v>
      </c>
      <c r="I98" s="153">
        <v>4100</v>
      </c>
      <c r="J98" s="153"/>
      <c r="K98" s="153">
        <v>5</v>
      </c>
      <c r="L98" s="153"/>
      <c r="M98" s="153"/>
      <c r="N98" s="153" t="s">
        <v>232</v>
      </c>
      <c r="O98" s="153">
        <v>480</v>
      </c>
      <c r="P98" s="153"/>
      <c r="Q98" s="153"/>
      <c r="R98" s="153"/>
      <c r="S98" s="153">
        <v>100</v>
      </c>
      <c r="T98" s="153"/>
      <c r="U98" s="153">
        <v>500</v>
      </c>
      <c r="V98" s="153"/>
      <c r="W98" s="153"/>
      <c r="X98" s="153"/>
      <c r="Y98" s="153"/>
      <c r="Z98" s="153" t="s">
        <v>159</v>
      </c>
      <c r="AA98" s="153">
        <v>1</v>
      </c>
      <c r="AB98" s="153">
        <v>1</v>
      </c>
      <c r="AC98" s="153"/>
      <c r="AD98" s="153" t="s">
        <v>233</v>
      </c>
      <c r="AE98" s="153" t="s">
        <v>234</v>
      </c>
      <c r="AF98" s="153" t="s">
        <v>233</v>
      </c>
      <c r="AG98" s="153">
        <v>0</v>
      </c>
      <c r="AH98" s="153" t="s">
        <v>76</v>
      </c>
      <c r="AI98" s="153" t="s">
        <v>235</v>
      </c>
      <c r="AJ98" s="153">
        <v>5</v>
      </c>
      <c r="AK98" s="153">
        <v>0.3</v>
      </c>
      <c r="AL98" s="153"/>
      <c r="AM98" s="446">
        <f t="shared" ref="AM98:AM104" si="7">(0.284/AK98)*100</f>
        <v>94.666666666666671</v>
      </c>
      <c r="AN98" s="441"/>
      <c r="AO98" s="310"/>
      <c r="AP98" s="310"/>
      <c r="AQ98" s="310"/>
      <c r="AR98" s="310"/>
      <c r="AS98" s="310"/>
      <c r="AT98" s="310"/>
      <c r="AU98" s="310"/>
      <c r="AV98" s="310"/>
      <c r="AW98" s="310"/>
      <c r="AX98" s="310"/>
      <c r="AY98" s="310"/>
      <c r="AZ98" s="310"/>
      <c r="BA98" s="310"/>
      <c r="BB98" s="310"/>
      <c r="BC98" s="310"/>
      <c r="BD98" s="310"/>
      <c r="BE98" s="310"/>
      <c r="BF98" s="310"/>
      <c r="BG98" s="310"/>
      <c r="BH98" s="310"/>
      <c r="BI98" s="310"/>
      <c r="BJ98" s="310"/>
      <c r="BK98" s="310"/>
      <c r="BL98" s="310"/>
      <c r="BM98" s="310"/>
      <c r="BN98" s="310"/>
      <c r="BO98" s="310"/>
      <c r="BP98" s="310"/>
      <c r="BQ98" s="310"/>
      <c r="BR98" s="310"/>
      <c r="BS98" s="310"/>
      <c r="BT98" s="310"/>
      <c r="BU98" s="310"/>
      <c r="BV98" s="310"/>
      <c r="BW98" s="310"/>
      <c r="BX98" s="310"/>
      <c r="BY98" s="310"/>
      <c r="BZ98" s="310"/>
      <c r="CA98" s="310"/>
      <c r="CB98" s="310"/>
      <c r="CC98" s="310"/>
      <c r="CD98" s="310"/>
      <c r="CE98" s="310"/>
      <c r="CF98" s="310"/>
      <c r="CG98" s="310"/>
      <c r="CH98" s="310"/>
      <c r="CI98" s="310"/>
      <c r="CJ98" s="310"/>
      <c r="CK98" s="310"/>
      <c r="CL98" s="310"/>
      <c r="CM98" s="310"/>
      <c r="CN98" s="310"/>
      <c r="CO98" s="310"/>
      <c r="CP98" s="310"/>
      <c r="CQ98" s="310"/>
      <c r="CR98" s="310"/>
      <c r="CS98" s="310"/>
      <c r="CT98" s="310"/>
      <c r="CU98" s="310"/>
      <c r="CV98" s="310"/>
      <c r="CW98" s="310"/>
      <c r="CX98" s="310"/>
      <c r="CY98" s="310"/>
      <c r="CZ98" s="310"/>
      <c r="DA98" s="310"/>
      <c r="DB98" s="310"/>
      <c r="DC98" s="310"/>
      <c r="DD98" s="310"/>
      <c r="DE98" s="310"/>
      <c r="DF98" s="310"/>
      <c r="DG98" s="310"/>
      <c r="DH98" s="310"/>
      <c r="DI98" s="310"/>
      <c r="DJ98" s="310"/>
      <c r="DK98" s="310"/>
      <c r="DL98" s="310"/>
      <c r="DM98" s="310"/>
      <c r="DN98" s="310"/>
      <c r="DO98" s="310"/>
      <c r="DP98" s="310"/>
      <c r="DQ98" s="310"/>
      <c r="DR98" s="310"/>
      <c r="DS98" s="310"/>
      <c r="DT98" s="310"/>
      <c r="DU98" s="310"/>
      <c r="DV98" s="310"/>
      <c r="DW98" s="310"/>
      <c r="DX98" s="310"/>
      <c r="DY98" s="310"/>
      <c r="DZ98" s="310"/>
      <c r="EA98" s="310"/>
      <c r="EB98" s="310"/>
      <c r="EC98" s="310"/>
      <c r="ED98" s="310"/>
      <c r="EE98" s="310"/>
      <c r="EF98" s="310"/>
      <c r="EG98" s="310"/>
      <c r="EH98" s="310"/>
      <c r="EI98" s="310"/>
      <c r="EJ98" s="310"/>
      <c r="EK98" s="310"/>
      <c r="EL98" s="310"/>
      <c r="EM98" s="310"/>
      <c r="EN98" s="310"/>
      <c r="EO98" s="310"/>
      <c r="EP98" s="310"/>
      <c r="EQ98" s="310"/>
      <c r="ER98" s="310"/>
      <c r="ES98" s="310"/>
      <c r="ET98" s="310"/>
      <c r="EU98" s="310"/>
      <c r="EV98" s="310"/>
      <c r="EW98" s="310"/>
      <c r="EX98" s="310"/>
      <c r="EY98" s="310"/>
      <c r="EZ98" s="310"/>
      <c r="FA98" s="310"/>
      <c r="FB98" s="310"/>
      <c r="FC98" s="310"/>
      <c r="FD98" s="310"/>
      <c r="FE98" s="310"/>
      <c r="FF98" s="310"/>
      <c r="FG98" s="310"/>
      <c r="FH98" s="310"/>
      <c r="FI98" s="310"/>
      <c r="FJ98" s="310"/>
      <c r="FK98" s="310"/>
      <c r="FL98" s="310"/>
      <c r="FM98" s="310"/>
      <c r="FN98" s="310"/>
      <c r="FO98" s="310"/>
      <c r="FP98" s="310"/>
      <c r="FQ98" s="310"/>
      <c r="FR98" s="310"/>
      <c r="FS98" s="310"/>
      <c r="FT98" s="310"/>
      <c r="FU98" s="310"/>
      <c r="FV98" s="310"/>
      <c r="FW98" s="310"/>
      <c r="FX98" s="310"/>
      <c r="FY98" s="310"/>
      <c r="FZ98" s="310"/>
      <c r="GA98" s="310"/>
      <c r="GB98" s="310"/>
    </row>
    <row r="99" spans="1:184" s="247" customFormat="1" ht="45.75" customHeight="1" x14ac:dyDescent="0.25">
      <c r="A99" s="157" t="s">
        <v>57</v>
      </c>
      <c r="B99" s="153" t="s">
        <v>228</v>
      </c>
      <c r="C99" s="153">
        <f t="shared" si="5"/>
        <v>5185</v>
      </c>
      <c r="D99" s="153" t="s">
        <v>229</v>
      </c>
      <c r="E99" s="153" t="s">
        <v>230</v>
      </c>
      <c r="F99" s="153"/>
      <c r="G99" s="153" t="s">
        <v>231</v>
      </c>
      <c r="H99" s="185" t="s">
        <v>58</v>
      </c>
      <c r="I99" s="153">
        <v>4100</v>
      </c>
      <c r="J99" s="153"/>
      <c r="K99" s="153">
        <v>5</v>
      </c>
      <c r="L99" s="153"/>
      <c r="M99" s="153"/>
      <c r="N99" s="153" t="s">
        <v>232</v>
      </c>
      <c r="O99" s="153">
        <v>480</v>
      </c>
      <c r="P99" s="153"/>
      <c r="Q99" s="153"/>
      <c r="R99" s="153"/>
      <c r="S99" s="153">
        <v>100</v>
      </c>
      <c r="T99" s="153"/>
      <c r="U99" s="153">
        <v>500</v>
      </c>
      <c r="V99" s="153"/>
      <c r="W99" s="153"/>
      <c r="X99" s="153"/>
      <c r="Y99" s="153"/>
      <c r="Z99" s="153" t="s">
        <v>360</v>
      </c>
      <c r="AA99" s="153">
        <v>1</v>
      </c>
      <c r="AB99" s="153">
        <v>1</v>
      </c>
      <c r="AC99" s="153"/>
      <c r="AD99" s="153" t="s">
        <v>454</v>
      </c>
      <c r="AE99" s="153" t="s">
        <v>455</v>
      </c>
      <c r="AF99" s="153" t="s">
        <v>454</v>
      </c>
      <c r="AG99" s="153">
        <v>1</v>
      </c>
      <c r="AH99" s="153" t="s">
        <v>76</v>
      </c>
      <c r="AI99" s="153">
        <v>8.65</v>
      </c>
      <c r="AJ99" s="153">
        <v>3</v>
      </c>
      <c r="AK99" s="153">
        <v>0.28399999999999997</v>
      </c>
      <c r="AL99" s="153"/>
      <c r="AM99" s="447">
        <f t="shared" si="7"/>
        <v>100</v>
      </c>
      <c r="AN99" s="442" t="s">
        <v>1473</v>
      </c>
      <c r="AO99" s="310"/>
      <c r="AP99" s="310"/>
      <c r="AQ99" s="310"/>
      <c r="AR99" s="310"/>
      <c r="AS99" s="310"/>
      <c r="AT99" s="310"/>
      <c r="AU99" s="310"/>
      <c r="AV99" s="310"/>
      <c r="AW99" s="310"/>
      <c r="AX99" s="310"/>
      <c r="AY99" s="310"/>
      <c r="AZ99" s="310"/>
      <c r="BA99" s="310"/>
      <c r="BB99" s="310"/>
      <c r="BC99" s="310"/>
      <c r="BD99" s="310"/>
      <c r="BE99" s="310"/>
      <c r="BF99" s="310"/>
      <c r="BG99" s="310"/>
      <c r="BH99" s="310"/>
      <c r="BI99" s="310"/>
      <c r="BJ99" s="310"/>
      <c r="BK99" s="310"/>
      <c r="BL99" s="310"/>
      <c r="BM99" s="310"/>
      <c r="BN99" s="310"/>
      <c r="BO99" s="310"/>
      <c r="BP99" s="310"/>
      <c r="BQ99" s="310"/>
      <c r="BR99" s="310"/>
      <c r="BS99" s="310"/>
      <c r="BT99" s="310"/>
      <c r="BU99" s="310"/>
      <c r="BV99" s="310"/>
      <c r="BW99" s="310"/>
      <c r="BX99" s="310"/>
      <c r="BY99" s="310"/>
      <c r="BZ99" s="310"/>
      <c r="CA99" s="310"/>
      <c r="CB99" s="310"/>
      <c r="CC99" s="310"/>
      <c r="CD99" s="310"/>
      <c r="CE99" s="310"/>
      <c r="CF99" s="310"/>
      <c r="CG99" s="310"/>
      <c r="CH99" s="310"/>
      <c r="CI99" s="310"/>
      <c r="CJ99" s="310"/>
      <c r="CK99" s="310"/>
      <c r="CL99" s="310"/>
      <c r="CM99" s="310"/>
      <c r="CN99" s="310"/>
      <c r="CO99" s="310"/>
      <c r="CP99" s="310"/>
      <c r="CQ99" s="310"/>
      <c r="CR99" s="310"/>
      <c r="CS99" s="310"/>
      <c r="CT99" s="310"/>
      <c r="CU99" s="310"/>
      <c r="CV99" s="310"/>
      <c r="CW99" s="310"/>
      <c r="CX99" s="310"/>
      <c r="CY99" s="310"/>
      <c r="CZ99" s="310"/>
      <c r="DA99" s="310"/>
      <c r="DB99" s="310"/>
      <c r="DC99" s="310"/>
      <c r="DD99" s="310"/>
      <c r="DE99" s="310"/>
      <c r="DF99" s="310"/>
      <c r="DG99" s="310"/>
      <c r="DH99" s="310"/>
      <c r="DI99" s="310"/>
      <c r="DJ99" s="310"/>
      <c r="DK99" s="310"/>
      <c r="DL99" s="310"/>
      <c r="DM99" s="310"/>
      <c r="DN99" s="310"/>
      <c r="DO99" s="310"/>
      <c r="DP99" s="310"/>
      <c r="DQ99" s="310"/>
      <c r="DR99" s="310"/>
      <c r="DS99" s="310"/>
      <c r="DT99" s="310"/>
      <c r="DU99" s="310"/>
      <c r="DV99" s="310"/>
      <c r="DW99" s="310"/>
      <c r="DX99" s="310"/>
      <c r="DY99" s="310"/>
      <c r="DZ99" s="310"/>
      <c r="EA99" s="310"/>
      <c r="EB99" s="310"/>
      <c r="EC99" s="310"/>
      <c r="ED99" s="310"/>
      <c r="EE99" s="310"/>
      <c r="EF99" s="310"/>
      <c r="EG99" s="310"/>
      <c r="EH99" s="310"/>
      <c r="EI99" s="310"/>
      <c r="EJ99" s="310"/>
      <c r="EK99" s="310"/>
      <c r="EL99" s="310"/>
      <c r="EM99" s="310"/>
      <c r="EN99" s="310"/>
      <c r="EO99" s="310"/>
      <c r="EP99" s="310"/>
      <c r="EQ99" s="310"/>
      <c r="ER99" s="310"/>
      <c r="ES99" s="310"/>
      <c r="ET99" s="310"/>
      <c r="EU99" s="310"/>
      <c r="EV99" s="310"/>
      <c r="EW99" s="310"/>
      <c r="EX99" s="310"/>
      <c r="EY99" s="310"/>
      <c r="EZ99" s="310"/>
      <c r="FA99" s="310"/>
      <c r="FB99" s="310"/>
      <c r="FC99" s="310"/>
      <c r="FD99" s="310"/>
      <c r="FE99" s="310"/>
      <c r="FF99" s="310"/>
      <c r="FG99" s="310"/>
      <c r="FH99" s="310"/>
      <c r="FI99" s="310"/>
      <c r="FJ99" s="310"/>
      <c r="FK99" s="310"/>
      <c r="FL99" s="310"/>
      <c r="FM99" s="310"/>
      <c r="FN99" s="310"/>
      <c r="FO99" s="310"/>
      <c r="FP99" s="310"/>
      <c r="FQ99" s="310"/>
      <c r="FR99" s="310"/>
      <c r="FS99" s="310"/>
      <c r="FT99" s="310"/>
      <c r="FU99" s="310"/>
      <c r="FV99" s="310"/>
      <c r="FW99" s="310"/>
      <c r="FX99" s="310"/>
      <c r="FY99" s="310"/>
      <c r="FZ99" s="310"/>
      <c r="GA99" s="310"/>
      <c r="GB99" s="310"/>
    </row>
    <row r="100" spans="1:184" s="247" customFormat="1" ht="60" x14ac:dyDescent="0.25">
      <c r="A100" s="157" t="s">
        <v>57</v>
      </c>
      <c r="B100" s="153" t="s">
        <v>228</v>
      </c>
      <c r="C100" s="153">
        <f t="shared" si="5"/>
        <v>5185</v>
      </c>
      <c r="D100" s="153" t="s">
        <v>229</v>
      </c>
      <c r="E100" s="153" t="s">
        <v>230</v>
      </c>
      <c r="F100" s="153"/>
      <c r="G100" s="153" t="s">
        <v>231</v>
      </c>
      <c r="H100" s="185" t="s">
        <v>58</v>
      </c>
      <c r="I100" s="153">
        <v>4100</v>
      </c>
      <c r="J100" s="153"/>
      <c r="K100" s="153">
        <v>5</v>
      </c>
      <c r="L100" s="153"/>
      <c r="M100" s="153"/>
      <c r="N100" s="153" t="s">
        <v>232</v>
      </c>
      <c r="O100" s="153">
        <v>480</v>
      </c>
      <c r="P100" s="153"/>
      <c r="Q100" s="153"/>
      <c r="R100" s="153"/>
      <c r="S100" s="153">
        <v>100</v>
      </c>
      <c r="T100" s="153"/>
      <c r="U100" s="153">
        <v>500</v>
      </c>
      <c r="V100" s="153"/>
      <c r="W100" s="153"/>
      <c r="X100" s="153"/>
      <c r="Y100" s="153"/>
      <c r="Z100" s="153" t="s">
        <v>692</v>
      </c>
      <c r="AA100" s="153">
        <v>1</v>
      </c>
      <c r="AB100" s="153">
        <v>1</v>
      </c>
      <c r="AC100" s="153">
        <v>1</v>
      </c>
      <c r="AD100" s="244">
        <v>6014186</v>
      </c>
      <c r="AE100" s="153" t="s">
        <v>708</v>
      </c>
      <c r="AF100" s="245">
        <v>6014186</v>
      </c>
      <c r="AG100" s="153"/>
      <c r="AH100" s="153" t="s">
        <v>689</v>
      </c>
      <c r="AI100" s="153">
        <v>9.93</v>
      </c>
      <c r="AJ100" s="153">
        <v>3</v>
      </c>
      <c r="AK100" s="153">
        <v>0.39700000000000002</v>
      </c>
      <c r="AL100" s="153"/>
      <c r="AM100" s="446">
        <f t="shared" si="7"/>
        <v>71.536523929471016</v>
      </c>
      <c r="AN100" s="448"/>
      <c r="AO100" s="310"/>
      <c r="AP100" s="310"/>
      <c r="AQ100" s="310"/>
      <c r="AR100" s="310"/>
      <c r="AS100" s="310"/>
      <c r="AT100" s="310"/>
      <c r="AU100" s="310"/>
      <c r="AV100" s="310"/>
      <c r="AW100" s="310"/>
      <c r="AX100" s="310"/>
      <c r="AY100" s="310"/>
      <c r="AZ100" s="310"/>
      <c r="BA100" s="310"/>
      <c r="BB100" s="310"/>
      <c r="BC100" s="310"/>
      <c r="BD100" s="310"/>
      <c r="BE100" s="310"/>
      <c r="BF100" s="310"/>
      <c r="BG100" s="310"/>
      <c r="BH100" s="310"/>
      <c r="BI100" s="310"/>
      <c r="BJ100" s="310"/>
      <c r="BK100" s="310"/>
      <c r="BL100" s="310"/>
      <c r="BM100" s="310"/>
      <c r="BN100" s="310"/>
      <c r="BO100" s="310"/>
      <c r="BP100" s="310"/>
      <c r="BQ100" s="310"/>
      <c r="BR100" s="310"/>
      <c r="BS100" s="310"/>
      <c r="BT100" s="310"/>
      <c r="BU100" s="310"/>
      <c r="BV100" s="310"/>
      <c r="BW100" s="310"/>
      <c r="BX100" s="310"/>
      <c r="BY100" s="310"/>
      <c r="BZ100" s="310"/>
      <c r="CA100" s="310"/>
      <c r="CB100" s="310"/>
      <c r="CC100" s="310"/>
      <c r="CD100" s="310"/>
      <c r="CE100" s="310"/>
      <c r="CF100" s="310"/>
      <c r="CG100" s="310"/>
      <c r="CH100" s="310"/>
      <c r="CI100" s="310"/>
      <c r="CJ100" s="310"/>
      <c r="CK100" s="310"/>
      <c r="CL100" s="310"/>
      <c r="CM100" s="310"/>
      <c r="CN100" s="310"/>
      <c r="CO100" s="310"/>
      <c r="CP100" s="310"/>
      <c r="CQ100" s="310"/>
      <c r="CR100" s="310"/>
      <c r="CS100" s="310"/>
      <c r="CT100" s="310"/>
      <c r="CU100" s="310"/>
      <c r="CV100" s="310"/>
      <c r="CW100" s="310"/>
      <c r="CX100" s="310"/>
      <c r="CY100" s="310"/>
      <c r="CZ100" s="310"/>
      <c r="DA100" s="310"/>
      <c r="DB100" s="310"/>
      <c r="DC100" s="310"/>
      <c r="DD100" s="310"/>
      <c r="DE100" s="310"/>
      <c r="DF100" s="310"/>
      <c r="DG100" s="310"/>
      <c r="DH100" s="310"/>
      <c r="DI100" s="310"/>
      <c r="DJ100" s="310"/>
      <c r="DK100" s="310"/>
      <c r="DL100" s="310"/>
      <c r="DM100" s="310"/>
      <c r="DN100" s="310"/>
      <c r="DO100" s="310"/>
      <c r="DP100" s="310"/>
      <c r="DQ100" s="310"/>
      <c r="DR100" s="310"/>
      <c r="DS100" s="310"/>
      <c r="DT100" s="310"/>
      <c r="DU100" s="310"/>
      <c r="DV100" s="310"/>
      <c r="DW100" s="310"/>
      <c r="DX100" s="310"/>
      <c r="DY100" s="310"/>
      <c r="DZ100" s="310"/>
      <c r="EA100" s="310"/>
      <c r="EB100" s="310"/>
      <c r="EC100" s="310"/>
      <c r="ED100" s="310"/>
      <c r="EE100" s="310"/>
      <c r="EF100" s="310"/>
      <c r="EG100" s="310"/>
      <c r="EH100" s="310"/>
      <c r="EI100" s="310"/>
      <c r="EJ100" s="310"/>
      <c r="EK100" s="310"/>
      <c r="EL100" s="310"/>
      <c r="EM100" s="310"/>
      <c r="EN100" s="310"/>
      <c r="EO100" s="310"/>
      <c r="EP100" s="310"/>
      <c r="EQ100" s="310"/>
      <c r="ER100" s="310"/>
      <c r="ES100" s="310"/>
      <c r="ET100" s="310"/>
      <c r="EU100" s="310"/>
      <c r="EV100" s="310"/>
      <c r="EW100" s="310"/>
      <c r="EX100" s="310"/>
      <c r="EY100" s="310"/>
      <c r="EZ100" s="310"/>
      <c r="FA100" s="310"/>
      <c r="FB100" s="310"/>
      <c r="FC100" s="310"/>
      <c r="FD100" s="310"/>
      <c r="FE100" s="310"/>
      <c r="FF100" s="310"/>
      <c r="FG100" s="310"/>
      <c r="FH100" s="310"/>
      <c r="FI100" s="310"/>
      <c r="FJ100" s="310"/>
      <c r="FK100" s="310"/>
      <c r="FL100" s="310"/>
      <c r="FM100" s="310"/>
      <c r="FN100" s="310"/>
      <c r="FO100" s="310"/>
      <c r="FP100" s="310"/>
      <c r="FQ100" s="310"/>
      <c r="FR100" s="310"/>
      <c r="FS100" s="310"/>
      <c r="FT100" s="310"/>
      <c r="FU100" s="310"/>
      <c r="FV100" s="310"/>
      <c r="FW100" s="310"/>
      <c r="FX100" s="310"/>
      <c r="FY100" s="310"/>
      <c r="FZ100" s="310"/>
      <c r="GA100" s="310"/>
      <c r="GB100" s="310"/>
    </row>
    <row r="101" spans="1:184" s="247" customFormat="1" ht="60" x14ac:dyDescent="0.25">
      <c r="A101" s="157" t="s">
        <v>57</v>
      </c>
      <c r="B101" s="153" t="s">
        <v>228</v>
      </c>
      <c r="C101" s="153">
        <f t="shared" si="5"/>
        <v>5185</v>
      </c>
      <c r="D101" s="153" t="s">
        <v>229</v>
      </c>
      <c r="E101" s="153" t="s">
        <v>230</v>
      </c>
      <c r="F101" s="153"/>
      <c r="G101" s="153" t="s">
        <v>231</v>
      </c>
      <c r="H101" s="185" t="s">
        <v>58</v>
      </c>
      <c r="I101" s="153">
        <v>4100</v>
      </c>
      <c r="J101" s="153"/>
      <c r="K101" s="153">
        <v>5</v>
      </c>
      <c r="L101" s="153"/>
      <c r="M101" s="153"/>
      <c r="N101" s="153" t="s">
        <v>232</v>
      </c>
      <c r="O101" s="153">
        <v>480</v>
      </c>
      <c r="P101" s="153"/>
      <c r="Q101" s="153"/>
      <c r="R101" s="153"/>
      <c r="S101" s="153">
        <v>100</v>
      </c>
      <c r="T101" s="153"/>
      <c r="U101" s="153">
        <v>500</v>
      </c>
      <c r="V101" s="153"/>
      <c r="W101" s="153"/>
      <c r="X101" s="153"/>
      <c r="Y101" s="153"/>
      <c r="Z101" s="153" t="s">
        <v>726</v>
      </c>
      <c r="AA101" s="153">
        <v>30.4</v>
      </c>
      <c r="AB101" s="153">
        <v>30.4</v>
      </c>
      <c r="AC101" s="153"/>
      <c r="AD101" s="244">
        <v>1200306</v>
      </c>
      <c r="AE101" s="153" t="s">
        <v>778</v>
      </c>
      <c r="AF101" s="244">
        <v>1680</v>
      </c>
      <c r="AG101" s="153">
        <v>1</v>
      </c>
      <c r="AH101" s="153" t="s">
        <v>729</v>
      </c>
      <c r="AI101" s="153">
        <v>0.33</v>
      </c>
      <c r="AJ101" s="153">
        <v>5</v>
      </c>
      <c r="AK101" s="153">
        <v>0.33</v>
      </c>
      <c r="AL101" s="153"/>
      <c r="AM101" s="446">
        <f t="shared" si="7"/>
        <v>86.060606060606048</v>
      </c>
      <c r="AN101" s="448"/>
      <c r="AO101" s="310"/>
      <c r="AP101" s="310"/>
      <c r="AQ101" s="310"/>
      <c r="AR101" s="310"/>
      <c r="AS101" s="310"/>
      <c r="AT101" s="310"/>
      <c r="AU101" s="310"/>
      <c r="AV101" s="310"/>
      <c r="AW101" s="310"/>
      <c r="AX101" s="310"/>
      <c r="AY101" s="310"/>
      <c r="AZ101" s="310"/>
      <c r="BA101" s="310"/>
      <c r="BB101" s="310"/>
      <c r="BC101" s="310"/>
      <c r="BD101" s="310"/>
      <c r="BE101" s="310"/>
      <c r="BF101" s="310"/>
      <c r="BG101" s="310"/>
      <c r="BH101" s="310"/>
      <c r="BI101" s="310"/>
      <c r="BJ101" s="310"/>
      <c r="BK101" s="310"/>
      <c r="BL101" s="310"/>
      <c r="BM101" s="310"/>
      <c r="BN101" s="310"/>
      <c r="BO101" s="310"/>
      <c r="BP101" s="310"/>
      <c r="BQ101" s="310"/>
      <c r="BR101" s="310"/>
      <c r="BS101" s="310"/>
      <c r="BT101" s="310"/>
      <c r="BU101" s="310"/>
      <c r="BV101" s="310"/>
      <c r="BW101" s="310"/>
      <c r="BX101" s="310"/>
      <c r="BY101" s="310"/>
      <c r="BZ101" s="310"/>
      <c r="CA101" s="310"/>
      <c r="CB101" s="310"/>
      <c r="CC101" s="310"/>
      <c r="CD101" s="310"/>
      <c r="CE101" s="310"/>
      <c r="CF101" s="310"/>
      <c r="CG101" s="310"/>
      <c r="CH101" s="310"/>
      <c r="CI101" s="310"/>
      <c r="CJ101" s="310"/>
      <c r="CK101" s="310"/>
      <c r="CL101" s="310"/>
      <c r="CM101" s="310"/>
      <c r="CN101" s="310"/>
      <c r="CO101" s="310"/>
      <c r="CP101" s="310"/>
      <c r="CQ101" s="310"/>
      <c r="CR101" s="310"/>
      <c r="CS101" s="310"/>
      <c r="CT101" s="310"/>
      <c r="CU101" s="310"/>
      <c r="CV101" s="310"/>
      <c r="CW101" s="310"/>
      <c r="CX101" s="310"/>
      <c r="CY101" s="310"/>
      <c r="CZ101" s="310"/>
      <c r="DA101" s="310"/>
      <c r="DB101" s="310"/>
      <c r="DC101" s="310"/>
      <c r="DD101" s="310"/>
      <c r="DE101" s="310"/>
      <c r="DF101" s="310"/>
      <c r="DG101" s="310"/>
      <c r="DH101" s="310"/>
      <c r="DI101" s="310"/>
      <c r="DJ101" s="310"/>
      <c r="DK101" s="310"/>
      <c r="DL101" s="310"/>
      <c r="DM101" s="310"/>
      <c r="DN101" s="310"/>
      <c r="DO101" s="310"/>
      <c r="DP101" s="310"/>
      <c r="DQ101" s="310"/>
      <c r="DR101" s="310"/>
      <c r="DS101" s="310"/>
      <c r="DT101" s="310"/>
      <c r="DU101" s="310"/>
      <c r="DV101" s="310"/>
      <c r="DW101" s="310"/>
      <c r="DX101" s="310"/>
      <c r="DY101" s="310"/>
      <c r="DZ101" s="310"/>
      <c r="EA101" s="310"/>
      <c r="EB101" s="310"/>
      <c r="EC101" s="310"/>
      <c r="ED101" s="310"/>
      <c r="EE101" s="310"/>
      <c r="EF101" s="310"/>
      <c r="EG101" s="310"/>
      <c r="EH101" s="310"/>
      <c r="EI101" s="310"/>
      <c r="EJ101" s="310"/>
      <c r="EK101" s="310"/>
      <c r="EL101" s="310"/>
      <c r="EM101" s="310"/>
      <c r="EN101" s="310"/>
      <c r="EO101" s="310"/>
      <c r="EP101" s="310"/>
      <c r="EQ101" s="310"/>
      <c r="ER101" s="310"/>
      <c r="ES101" s="310"/>
      <c r="ET101" s="310"/>
      <c r="EU101" s="310"/>
      <c r="EV101" s="310"/>
      <c r="EW101" s="310"/>
      <c r="EX101" s="310"/>
      <c r="EY101" s="310"/>
      <c r="EZ101" s="310"/>
      <c r="FA101" s="310"/>
      <c r="FB101" s="310"/>
      <c r="FC101" s="310"/>
      <c r="FD101" s="310"/>
      <c r="FE101" s="310"/>
      <c r="FF101" s="310"/>
      <c r="FG101" s="310"/>
      <c r="FH101" s="310"/>
      <c r="FI101" s="310"/>
      <c r="FJ101" s="310"/>
      <c r="FK101" s="310"/>
      <c r="FL101" s="310"/>
      <c r="FM101" s="310"/>
      <c r="FN101" s="310"/>
      <c r="FO101" s="310"/>
      <c r="FP101" s="310"/>
      <c r="FQ101" s="310"/>
      <c r="FR101" s="310"/>
      <c r="FS101" s="310"/>
      <c r="FT101" s="310"/>
      <c r="FU101" s="310"/>
      <c r="FV101" s="310"/>
      <c r="FW101" s="310"/>
      <c r="FX101" s="310"/>
      <c r="FY101" s="310"/>
      <c r="FZ101" s="310"/>
      <c r="GA101" s="310"/>
      <c r="GB101" s="310"/>
    </row>
    <row r="102" spans="1:184" s="247" customFormat="1" ht="60" x14ac:dyDescent="0.25">
      <c r="A102" s="157" t="s">
        <v>57</v>
      </c>
      <c r="B102" s="153" t="s">
        <v>228</v>
      </c>
      <c r="C102" s="153">
        <f t="shared" si="5"/>
        <v>5185</v>
      </c>
      <c r="D102" s="153" t="s">
        <v>229</v>
      </c>
      <c r="E102" s="153" t="s">
        <v>230</v>
      </c>
      <c r="F102" s="153"/>
      <c r="G102" s="153" t="s">
        <v>231</v>
      </c>
      <c r="H102" s="185" t="s">
        <v>58</v>
      </c>
      <c r="I102" s="153">
        <v>4100</v>
      </c>
      <c r="J102" s="153"/>
      <c r="K102" s="153">
        <v>5</v>
      </c>
      <c r="L102" s="153"/>
      <c r="M102" s="153"/>
      <c r="N102" s="153" t="s">
        <v>232</v>
      </c>
      <c r="O102" s="153">
        <v>480</v>
      </c>
      <c r="P102" s="153"/>
      <c r="Q102" s="153"/>
      <c r="R102" s="153"/>
      <c r="S102" s="153">
        <v>100</v>
      </c>
      <c r="T102" s="153"/>
      <c r="U102" s="153">
        <v>500</v>
      </c>
      <c r="V102" s="153"/>
      <c r="W102" s="153"/>
      <c r="X102" s="153"/>
      <c r="Y102" s="153"/>
      <c r="Z102" s="153" t="s">
        <v>832</v>
      </c>
      <c r="AA102" s="153">
        <v>50</v>
      </c>
      <c r="AB102" s="153">
        <v>50</v>
      </c>
      <c r="AC102" s="153"/>
      <c r="AD102" s="294" t="s">
        <v>842</v>
      </c>
      <c r="AE102" s="287" t="s">
        <v>843</v>
      </c>
      <c r="AF102" s="295" t="s">
        <v>842</v>
      </c>
      <c r="AG102" s="153">
        <v>0</v>
      </c>
      <c r="AH102" s="294" t="s">
        <v>844</v>
      </c>
      <c r="AI102" s="153">
        <v>35</v>
      </c>
      <c r="AJ102" s="153">
        <v>4</v>
      </c>
      <c r="AK102" s="153">
        <v>0.7</v>
      </c>
      <c r="AL102" s="153"/>
      <c r="AM102" s="446">
        <f t="shared" si="7"/>
        <v>40.571428571428569</v>
      </c>
      <c r="AN102" s="448"/>
      <c r="AO102" s="310"/>
      <c r="AP102" s="310"/>
      <c r="AQ102" s="310"/>
      <c r="AR102" s="310"/>
      <c r="AS102" s="310"/>
      <c r="AT102" s="310"/>
      <c r="AU102" s="310"/>
      <c r="AV102" s="310"/>
      <c r="AW102" s="310"/>
      <c r="AX102" s="310"/>
      <c r="AY102" s="310"/>
      <c r="AZ102" s="310"/>
      <c r="BA102" s="310"/>
      <c r="BB102" s="310"/>
      <c r="BC102" s="310"/>
      <c r="BD102" s="310"/>
      <c r="BE102" s="310"/>
      <c r="BF102" s="310"/>
      <c r="BG102" s="310"/>
      <c r="BH102" s="310"/>
      <c r="BI102" s="310"/>
      <c r="BJ102" s="310"/>
      <c r="BK102" s="310"/>
      <c r="BL102" s="310"/>
      <c r="BM102" s="310"/>
      <c r="BN102" s="310"/>
      <c r="BO102" s="310"/>
      <c r="BP102" s="310"/>
      <c r="BQ102" s="310"/>
      <c r="BR102" s="310"/>
      <c r="BS102" s="310"/>
      <c r="BT102" s="310"/>
      <c r="BU102" s="310"/>
      <c r="BV102" s="310"/>
      <c r="BW102" s="310"/>
      <c r="BX102" s="310"/>
      <c r="BY102" s="310"/>
      <c r="BZ102" s="310"/>
      <c r="CA102" s="310"/>
      <c r="CB102" s="310"/>
      <c r="CC102" s="310"/>
      <c r="CD102" s="310"/>
      <c r="CE102" s="310"/>
      <c r="CF102" s="310"/>
      <c r="CG102" s="310"/>
      <c r="CH102" s="310"/>
      <c r="CI102" s="310"/>
      <c r="CJ102" s="310"/>
      <c r="CK102" s="310"/>
      <c r="CL102" s="310"/>
      <c r="CM102" s="310"/>
      <c r="CN102" s="310"/>
      <c r="CO102" s="310"/>
      <c r="CP102" s="310"/>
      <c r="CQ102" s="310"/>
      <c r="CR102" s="310"/>
      <c r="CS102" s="310"/>
      <c r="CT102" s="310"/>
      <c r="CU102" s="310"/>
      <c r="CV102" s="310"/>
      <c r="CW102" s="310"/>
      <c r="CX102" s="310"/>
      <c r="CY102" s="310"/>
      <c r="CZ102" s="310"/>
      <c r="DA102" s="310"/>
      <c r="DB102" s="310"/>
      <c r="DC102" s="310"/>
      <c r="DD102" s="310"/>
      <c r="DE102" s="310"/>
      <c r="DF102" s="310"/>
      <c r="DG102" s="310"/>
      <c r="DH102" s="310"/>
      <c r="DI102" s="310"/>
      <c r="DJ102" s="310"/>
      <c r="DK102" s="310"/>
      <c r="DL102" s="310"/>
      <c r="DM102" s="310"/>
      <c r="DN102" s="310"/>
      <c r="DO102" s="310"/>
      <c r="DP102" s="310"/>
      <c r="DQ102" s="310"/>
      <c r="DR102" s="310"/>
      <c r="DS102" s="310"/>
      <c r="DT102" s="310"/>
      <c r="DU102" s="310"/>
      <c r="DV102" s="310"/>
      <c r="DW102" s="310"/>
      <c r="DX102" s="310"/>
      <c r="DY102" s="310"/>
      <c r="DZ102" s="310"/>
      <c r="EA102" s="310"/>
      <c r="EB102" s="310"/>
      <c r="EC102" s="310"/>
      <c r="ED102" s="310"/>
      <c r="EE102" s="310"/>
      <c r="EF102" s="310"/>
      <c r="EG102" s="310"/>
      <c r="EH102" s="310"/>
      <c r="EI102" s="310"/>
      <c r="EJ102" s="310"/>
      <c r="EK102" s="310"/>
      <c r="EL102" s="310"/>
      <c r="EM102" s="310"/>
      <c r="EN102" s="310"/>
      <c r="EO102" s="310"/>
      <c r="EP102" s="310"/>
      <c r="EQ102" s="310"/>
      <c r="ER102" s="310"/>
      <c r="ES102" s="310"/>
      <c r="ET102" s="310"/>
      <c r="EU102" s="310"/>
      <c r="EV102" s="310"/>
      <c r="EW102" s="310"/>
      <c r="EX102" s="310"/>
      <c r="EY102" s="310"/>
      <c r="EZ102" s="310"/>
      <c r="FA102" s="310"/>
      <c r="FB102" s="310"/>
      <c r="FC102" s="310"/>
      <c r="FD102" s="310"/>
      <c r="FE102" s="310"/>
      <c r="FF102" s="310"/>
      <c r="FG102" s="310"/>
      <c r="FH102" s="310"/>
      <c r="FI102" s="310"/>
      <c r="FJ102" s="310"/>
      <c r="FK102" s="310"/>
      <c r="FL102" s="310"/>
      <c r="FM102" s="310"/>
      <c r="FN102" s="310"/>
      <c r="FO102" s="310"/>
      <c r="FP102" s="310"/>
      <c r="FQ102" s="310"/>
      <c r="FR102" s="310"/>
      <c r="FS102" s="310"/>
      <c r="FT102" s="310"/>
      <c r="FU102" s="310"/>
      <c r="FV102" s="310"/>
      <c r="FW102" s="310"/>
      <c r="FX102" s="310"/>
      <c r="FY102" s="310"/>
      <c r="FZ102" s="310"/>
      <c r="GA102" s="310"/>
      <c r="GB102" s="310"/>
    </row>
    <row r="103" spans="1:184" s="247" customFormat="1" x14ac:dyDescent="0.25">
      <c r="A103" s="246" t="s">
        <v>57</v>
      </c>
      <c r="B103" s="247" t="s">
        <v>228</v>
      </c>
      <c r="C103" s="247">
        <f t="shared" si="5"/>
        <v>5185</v>
      </c>
      <c r="D103" s="247" t="s">
        <v>229</v>
      </c>
      <c r="E103" s="153" t="s">
        <v>230</v>
      </c>
      <c r="G103" s="247" t="s">
        <v>231</v>
      </c>
      <c r="H103" s="247" t="s">
        <v>58</v>
      </c>
      <c r="I103" s="247">
        <v>4100</v>
      </c>
      <c r="K103" s="247">
        <v>5</v>
      </c>
      <c r="N103" s="247" t="s">
        <v>232</v>
      </c>
      <c r="O103" s="247">
        <v>480</v>
      </c>
      <c r="S103" s="247">
        <v>100</v>
      </c>
      <c r="U103" s="247">
        <v>500</v>
      </c>
      <c r="Z103" s="247" t="s">
        <v>882</v>
      </c>
      <c r="AA103" s="247">
        <v>1</v>
      </c>
      <c r="AB103" s="247">
        <v>1</v>
      </c>
      <c r="AD103" s="247" t="s">
        <v>1084</v>
      </c>
      <c r="AE103" s="247" t="s">
        <v>1085</v>
      </c>
      <c r="AF103" s="247">
        <v>1573</v>
      </c>
      <c r="AG103" s="247">
        <v>0</v>
      </c>
      <c r="AH103" s="247" t="s">
        <v>885</v>
      </c>
      <c r="AI103" s="153">
        <v>15.87</v>
      </c>
      <c r="AJ103" s="247">
        <v>5</v>
      </c>
      <c r="AK103" s="153">
        <v>0.317</v>
      </c>
      <c r="AM103" s="446">
        <f t="shared" si="7"/>
        <v>89.589905362776008</v>
      </c>
      <c r="AN103" s="448"/>
      <c r="AO103" s="310"/>
      <c r="AP103" s="310"/>
      <c r="AQ103" s="310"/>
      <c r="AR103" s="310"/>
      <c r="AS103" s="310"/>
      <c r="AT103" s="310"/>
      <c r="AU103" s="310"/>
      <c r="AV103" s="310"/>
      <c r="AW103" s="310"/>
      <c r="AX103" s="310"/>
      <c r="AY103" s="310"/>
      <c r="AZ103" s="310"/>
      <c r="BA103" s="310"/>
      <c r="BB103" s="310"/>
      <c r="BC103" s="310"/>
      <c r="BD103" s="310"/>
      <c r="BE103" s="310"/>
      <c r="BF103" s="310"/>
      <c r="BG103" s="310"/>
      <c r="BH103" s="310"/>
      <c r="BI103" s="310"/>
      <c r="BJ103" s="310"/>
      <c r="BK103" s="310"/>
      <c r="BL103" s="310"/>
      <c r="BM103" s="310"/>
      <c r="BN103" s="310"/>
      <c r="BO103" s="310"/>
      <c r="BP103" s="310"/>
      <c r="BQ103" s="310"/>
      <c r="BR103" s="310"/>
      <c r="BS103" s="310"/>
      <c r="BT103" s="310"/>
      <c r="BU103" s="310"/>
      <c r="BV103" s="310"/>
      <c r="BW103" s="310"/>
      <c r="BX103" s="310"/>
      <c r="BY103" s="310"/>
      <c r="BZ103" s="310"/>
      <c r="CA103" s="310"/>
      <c r="CB103" s="310"/>
      <c r="CC103" s="310"/>
      <c r="CD103" s="310"/>
      <c r="CE103" s="310"/>
      <c r="CF103" s="310"/>
      <c r="CG103" s="310"/>
      <c r="CH103" s="310"/>
      <c r="CI103" s="310"/>
      <c r="CJ103" s="310"/>
      <c r="CK103" s="310"/>
      <c r="CL103" s="310"/>
      <c r="CM103" s="310"/>
      <c r="CN103" s="310"/>
      <c r="CO103" s="310"/>
      <c r="CP103" s="310"/>
      <c r="CQ103" s="310"/>
      <c r="CR103" s="310"/>
      <c r="CS103" s="310"/>
      <c r="CT103" s="310"/>
      <c r="CU103" s="310"/>
      <c r="CV103" s="310"/>
      <c r="CW103" s="310"/>
      <c r="CX103" s="310"/>
      <c r="CY103" s="310"/>
      <c r="CZ103" s="310"/>
      <c r="DA103" s="310"/>
      <c r="DB103" s="310"/>
      <c r="DC103" s="310"/>
      <c r="DD103" s="310"/>
      <c r="DE103" s="310"/>
      <c r="DF103" s="310"/>
      <c r="DG103" s="310"/>
      <c r="DH103" s="310"/>
      <c r="DI103" s="310"/>
      <c r="DJ103" s="310"/>
      <c r="DK103" s="310"/>
      <c r="DL103" s="310"/>
      <c r="DM103" s="310"/>
      <c r="DN103" s="310"/>
      <c r="DO103" s="310"/>
      <c r="DP103" s="310"/>
      <c r="DQ103" s="310"/>
      <c r="DR103" s="310"/>
      <c r="DS103" s="310"/>
      <c r="DT103" s="310"/>
      <c r="DU103" s="310"/>
      <c r="DV103" s="310"/>
      <c r="DW103" s="310"/>
      <c r="DX103" s="310"/>
      <c r="DY103" s="310"/>
      <c r="DZ103" s="310"/>
      <c r="EA103" s="310"/>
      <c r="EB103" s="310"/>
      <c r="EC103" s="310"/>
      <c r="ED103" s="310"/>
      <c r="EE103" s="310"/>
      <c r="EF103" s="310"/>
      <c r="EG103" s="310"/>
      <c r="EH103" s="310"/>
      <c r="EI103" s="310"/>
      <c r="EJ103" s="310"/>
      <c r="EK103" s="310"/>
      <c r="EL103" s="310"/>
      <c r="EM103" s="310"/>
      <c r="EN103" s="310"/>
      <c r="EO103" s="310"/>
      <c r="EP103" s="310"/>
      <c r="EQ103" s="310"/>
      <c r="ER103" s="310"/>
      <c r="ES103" s="310"/>
      <c r="ET103" s="310"/>
      <c r="EU103" s="310"/>
      <c r="EV103" s="310"/>
      <c r="EW103" s="310"/>
      <c r="EX103" s="310"/>
      <c r="EY103" s="310"/>
      <c r="EZ103" s="310"/>
      <c r="FA103" s="310"/>
      <c r="FB103" s="310"/>
      <c r="FC103" s="310"/>
      <c r="FD103" s="310"/>
      <c r="FE103" s="310"/>
      <c r="FF103" s="310"/>
      <c r="FG103" s="310"/>
      <c r="FH103" s="310"/>
      <c r="FI103" s="310"/>
      <c r="FJ103" s="310"/>
      <c r="FK103" s="310"/>
      <c r="FL103" s="310"/>
      <c r="FM103" s="310"/>
      <c r="FN103" s="310"/>
      <c r="FO103" s="310"/>
      <c r="FP103" s="310"/>
      <c r="FQ103" s="310"/>
      <c r="FR103" s="310"/>
      <c r="FS103" s="310"/>
      <c r="FT103" s="310"/>
      <c r="FU103" s="310"/>
      <c r="FV103" s="310"/>
      <c r="FW103" s="310"/>
      <c r="FX103" s="310"/>
      <c r="FY103" s="310"/>
      <c r="FZ103" s="310"/>
      <c r="GA103" s="310"/>
      <c r="GB103" s="310"/>
    </row>
    <row r="104" spans="1:184" s="247" customFormat="1" x14ac:dyDescent="0.25">
      <c r="A104" s="246" t="s">
        <v>57</v>
      </c>
      <c r="B104" s="247" t="s">
        <v>228</v>
      </c>
      <c r="C104" s="247">
        <v>5185</v>
      </c>
      <c r="D104" s="247" t="s">
        <v>229</v>
      </c>
      <c r="E104" s="153" t="s">
        <v>230</v>
      </c>
      <c r="Z104" s="247" t="s">
        <v>882</v>
      </c>
      <c r="AA104" s="247">
        <v>1</v>
      </c>
      <c r="AB104" s="247">
        <v>1</v>
      </c>
      <c r="AD104" s="247" t="s">
        <v>1086</v>
      </c>
      <c r="AE104" s="247" t="s">
        <v>1087</v>
      </c>
      <c r="AF104" s="247">
        <v>1574</v>
      </c>
      <c r="AG104" s="247">
        <v>0</v>
      </c>
      <c r="AH104" s="247" t="s">
        <v>885</v>
      </c>
      <c r="AI104" s="153">
        <v>18.04</v>
      </c>
      <c r="AJ104" s="247">
        <v>5</v>
      </c>
      <c r="AK104" s="153">
        <v>0.36099999999999999</v>
      </c>
      <c r="AM104" s="446">
        <f t="shared" si="7"/>
        <v>78.670360110803315</v>
      </c>
      <c r="AN104" s="448"/>
      <c r="AO104" s="310"/>
      <c r="AP104" s="310"/>
      <c r="AQ104" s="310"/>
      <c r="AR104" s="310"/>
      <c r="AS104" s="310"/>
      <c r="AT104" s="310"/>
      <c r="AU104" s="310"/>
      <c r="AV104" s="310"/>
      <c r="AW104" s="310"/>
      <c r="AX104" s="310"/>
      <c r="AY104" s="310"/>
      <c r="AZ104" s="310"/>
      <c r="BA104" s="310"/>
      <c r="BB104" s="310"/>
      <c r="BC104" s="310"/>
      <c r="BD104" s="310"/>
      <c r="BE104" s="310"/>
      <c r="BF104" s="310"/>
      <c r="BG104" s="310"/>
      <c r="BH104" s="310"/>
      <c r="BI104" s="310"/>
      <c r="BJ104" s="310"/>
      <c r="BK104" s="310"/>
      <c r="BL104" s="310"/>
      <c r="BM104" s="310"/>
      <c r="BN104" s="310"/>
      <c r="BO104" s="310"/>
      <c r="BP104" s="310"/>
      <c r="BQ104" s="310"/>
      <c r="BR104" s="310"/>
      <c r="BS104" s="310"/>
      <c r="BT104" s="310"/>
      <c r="BU104" s="310"/>
      <c r="BV104" s="310"/>
      <c r="BW104" s="310"/>
      <c r="BX104" s="310"/>
      <c r="BY104" s="310"/>
      <c r="BZ104" s="310"/>
      <c r="CA104" s="310"/>
      <c r="CB104" s="310"/>
      <c r="CC104" s="310"/>
      <c r="CD104" s="310"/>
      <c r="CE104" s="310"/>
      <c r="CF104" s="310"/>
      <c r="CG104" s="310"/>
      <c r="CH104" s="310"/>
      <c r="CI104" s="310"/>
      <c r="CJ104" s="310"/>
      <c r="CK104" s="310"/>
      <c r="CL104" s="310"/>
      <c r="CM104" s="310"/>
      <c r="CN104" s="310"/>
      <c r="CO104" s="310"/>
      <c r="CP104" s="310"/>
      <c r="CQ104" s="310"/>
      <c r="CR104" s="310"/>
      <c r="CS104" s="310"/>
      <c r="CT104" s="310"/>
      <c r="CU104" s="310"/>
      <c r="CV104" s="310"/>
      <c r="CW104" s="310"/>
      <c r="CX104" s="310"/>
      <c r="CY104" s="310"/>
      <c r="CZ104" s="310"/>
      <c r="DA104" s="310"/>
      <c r="DB104" s="310"/>
      <c r="DC104" s="310"/>
      <c r="DD104" s="310"/>
      <c r="DE104" s="310"/>
      <c r="DF104" s="310"/>
      <c r="DG104" s="310"/>
      <c r="DH104" s="310"/>
      <c r="DI104" s="310"/>
      <c r="DJ104" s="310"/>
      <c r="DK104" s="310"/>
      <c r="DL104" s="310"/>
      <c r="DM104" s="310"/>
      <c r="DN104" s="310"/>
      <c r="DO104" s="310"/>
      <c r="DP104" s="310"/>
      <c r="DQ104" s="310"/>
      <c r="DR104" s="310"/>
      <c r="DS104" s="310"/>
      <c r="DT104" s="310"/>
      <c r="DU104" s="310"/>
      <c r="DV104" s="310"/>
      <c r="DW104" s="310"/>
      <c r="DX104" s="310"/>
      <c r="DY104" s="310"/>
      <c r="DZ104" s="310"/>
      <c r="EA104" s="310"/>
      <c r="EB104" s="310"/>
      <c r="EC104" s="310"/>
      <c r="ED104" s="310"/>
      <c r="EE104" s="310"/>
      <c r="EF104" s="310"/>
      <c r="EG104" s="310"/>
      <c r="EH104" s="310"/>
      <c r="EI104" s="310"/>
      <c r="EJ104" s="310"/>
      <c r="EK104" s="310"/>
      <c r="EL104" s="310"/>
      <c r="EM104" s="310"/>
      <c r="EN104" s="310"/>
      <c r="EO104" s="310"/>
      <c r="EP104" s="310"/>
      <c r="EQ104" s="310"/>
      <c r="ER104" s="310"/>
      <c r="ES104" s="310"/>
      <c r="ET104" s="310"/>
      <c r="EU104" s="310"/>
      <c r="EV104" s="310"/>
      <c r="EW104" s="310"/>
      <c r="EX104" s="310"/>
      <c r="EY104" s="310"/>
      <c r="EZ104" s="310"/>
      <c r="FA104" s="310"/>
      <c r="FB104" s="310"/>
      <c r="FC104" s="310"/>
      <c r="FD104" s="310"/>
      <c r="FE104" s="310"/>
      <c r="FF104" s="310"/>
      <c r="FG104" s="310"/>
      <c r="FH104" s="310"/>
      <c r="FI104" s="310"/>
      <c r="FJ104" s="310"/>
      <c r="FK104" s="310"/>
      <c r="FL104" s="310"/>
      <c r="FM104" s="310"/>
      <c r="FN104" s="310"/>
      <c r="FO104" s="310"/>
      <c r="FP104" s="310"/>
      <c r="FQ104" s="310"/>
      <c r="FR104" s="310"/>
      <c r="FS104" s="310"/>
      <c r="FT104" s="310"/>
      <c r="FU104" s="310"/>
      <c r="FV104" s="310"/>
      <c r="FW104" s="310"/>
      <c r="FX104" s="310"/>
      <c r="FY104" s="310"/>
      <c r="FZ104" s="310"/>
      <c r="GA104" s="310"/>
      <c r="GB104" s="310"/>
    </row>
    <row r="105" spans="1:184" s="247" customFormat="1" ht="60.75" thickBot="1" x14ac:dyDescent="0.3">
      <c r="A105" s="157" t="s">
        <v>57</v>
      </c>
      <c r="B105" s="153" t="s">
        <v>228</v>
      </c>
      <c r="C105" s="153">
        <f t="shared" ref="C105:C115" si="8">SUM(I105,K105,M105,O105,Q105,S105,U105,W105,Y105)</f>
        <v>5185</v>
      </c>
      <c r="D105" s="153" t="s">
        <v>229</v>
      </c>
      <c r="E105" s="153" t="s">
        <v>230</v>
      </c>
      <c r="F105" s="153"/>
      <c r="G105" s="153" t="s">
        <v>231</v>
      </c>
      <c r="H105" s="185" t="s">
        <v>58</v>
      </c>
      <c r="I105" s="153">
        <v>4100</v>
      </c>
      <c r="J105" s="153"/>
      <c r="K105" s="153">
        <v>5</v>
      </c>
      <c r="L105" s="153"/>
      <c r="M105" s="153"/>
      <c r="N105" s="153" t="s">
        <v>232</v>
      </c>
      <c r="O105" s="153">
        <v>480</v>
      </c>
      <c r="P105" s="153"/>
      <c r="Q105" s="153"/>
      <c r="R105" s="153"/>
      <c r="S105" s="153">
        <v>100</v>
      </c>
      <c r="T105" s="153"/>
      <c r="U105" s="153">
        <v>500</v>
      </c>
      <c r="V105" s="153"/>
      <c r="W105" s="153"/>
      <c r="X105" s="153"/>
      <c r="Y105" s="153"/>
      <c r="Z105" s="249" t="s">
        <v>1283</v>
      </c>
      <c r="AA105" s="249">
        <v>30</v>
      </c>
      <c r="AB105" s="249">
        <v>30</v>
      </c>
      <c r="AC105" s="249"/>
      <c r="AD105" s="296" t="s">
        <v>1325</v>
      </c>
      <c r="AE105" s="249" t="s">
        <v>1326</v>
      </c>
      <c r="AF105" s="297" t="s">
        <v>1325</v>
      </c>
      <c r="AG105" s="249">
        <v>0</v>
      </c>
      <c r="AH105" s="249" t="s">
        <v>626</v>
      </c>
      <c r="AI105" s="153">
        <v>0.64</v>
      </c>
      <c r="AJ105" s="249">
        <v>3</v>
      </c>
      <c r="AK105" s="153">
        <v>0.64</v>
      </c>
      <c r="AL105" s="298"/>
      <c r="AM105" s="154">
        <f>(0.3/AK105)*100</f>
        <v>46.875</v>
      </c>
      <c r="AN105" s="437"/>
      <c r="AO105" s="310"/>
      <c r="AP105" s="310"/>
      <c r="AQ105" s="310"/>
      <c r="AR105" s="310"/>
      <c r="AS105" s="310"/>
      <c r="AT105" s="310"/>
      <c r="AU105" s="310"/>
      <c r="AV105" s="310"/>
      <c r="AW105" s="310"/>
      <c r="AX105" s="310"/>
      <c r="AY105" s="310"/>
      <c r="AZ105" s="310"/>
      <c r="BA105" s="310"/>
      <c r="BB105" s="310"/>
      <c r="BC105" s="310"/>
      <c r="BD105" s="310"/>
      <c r="BE105" s="310"/>
      <c r="BF105" s="310"/>
      <c r="BG105" s="310"/>
      <c r="BH105" s="310"/>
      <c r="BI105" s="310"/>
      <c r="BJ105" s="310"/>
      <c r="BK105" s="310"/>
      <c r="BL105" s="310"/>
      <c r="BM105" s="310"/>
      <c r="BN105" s="310"/>
      <c r="BO105" s="310"/>
      <c r="BP105" s="310"/>
      <c r="BQ105" s="310"/>
      <c r="BR105" s="310"/>
      <c r="BS105" s="310"/>
      <c r="BT105" s="310"/>
      <c r="BU105" s="310"/>
      <c r="BV105" s="310"/>
      <c r="BW105" s="310"/>
      <c r="BX105" s="310"/>
      <c r="BY105" s="310"/>
      <c r="BZ105" s="310"/>
      <c r="CA105" s="310"/>
      <c r="CB105" s="310"/>
      <c r="CC105" s="310"/>
      <c r="CD105" s="310"/>
      <c r="CE105" s="310"/>
      <c r="CF105" s="310"/>
      <c r="CG105" s="310"/>
      <c r="CH105" s="310"/>
      <c r="CI105" s="310"/>
      <c r="CJ105" s="310"/>
      <c r="CK105" s="310"/>
      <c r="CL105" s="310"/>
      <c r="CM105" s="310"/>
      <c r="CN105" s="310"/>
      <c r="CO105" s="310"/>
      <c r="CP105" s="310"/>
      <c r="CQ105" s="310"/>
      <c r="CR105" s="310"/>
      <c r="CS105" s="310"/>
      <c r="CT105" s="310"/>
      <c r="CU105" s="310"/>
      <c r="CV105" s="310"/>
      <c r="CW105" s="310"/>
      <c r="CX105" s="310"/>
      <c r="CY105" s="310"/>
      <c r="CZ105" s="310"/>
      <c r="DA105" s="310"/>
      <c r="DB105" s="310"/>
      <c r="DC105" s="310"/>
      <c r="DD105" s="310"/>
      <c r="DE105" s="310"/>
      <c r="DF105" s="310"/>
      <c r="DG105" s="310"/>
      <c r="DH105" s="310"/>
      <c r="DI105" s="310"/>
      <c r="DJ105" s="310"/>
      <c r="DK105" s="310"/>
      <c r="DL105" s="310"/>
      <c r="DM105" s="310"/>
      <c r="DN105" s="310"/>
      <c r="DO105" s="310"/>
      <c r="DP105" s="310"/>
      <c r="DQ105" s="310"/>
      <c r="DR105" s="310"/>
      <c r="DS105" s="310"/>
      <c r="DT105" s="310"/>
      <c r="DU105" s="310"/>
      <c r="DV105" s="310"/>
      <c r="DW105" s="310"/>
      <c r="DX105" s="310"/>
      <c r="DY105" s="310"/>
      <c r="DZ105" s="310"/>
      <c r="EA105" s="310"/>
      <c r="EB105" s="310"/>
      <c r="EC105" s="310"/>
      <c r="ED105" s="310"/>
      <c r="EE105" s="310"/>
      <c r="EF105" s="310"/>
      <c r="EG105" s="310"/>
      <c r="EH105" s="310"/>
      <c r="EI105" s="310"/>
      <c r="EJ105" s="310"/>
      <c r="EK105" s="310"/>
      <c r="EL105" s="310"/>
      <c r="EM105" s="310"/>
      <c r="EN105" s="310"/>
      <c r="EO105" s="310"/>
      <c r="EP105" s="310"/>
      <c r="EQ105" s="310"/>
      <c r="ER105" s="310"/>
      <c r="ES105" s="310"/>
      <c r="ET105" s="310"/>
      <c r="EU105" s="310"/>
      <c r="EV105" s="310"/>
      <c r="EW105" s="310"/>
      <c r="EX105" s="310"/>
      <c r="EY105" s="310"/>
      <c r="EZ105" s="310"/>
      <c r="FA105" s="310"/>
      <c r="FB105" s="310"/>
      <c r="FC105" s="310"/>
      <c r="FD105" s="310"/>
      <c r="FE105" s="310"/>
      <c r="FF105" s="310"/>
      <c r="FG105" s="310"/>
      <c r="FH105" s="310"/>
      <c r="FI105" s="310"/>
      <c r="FJ105" s="310"/>
      <c r="FK105" s="310"/>
      <c r="FL105" s="310"/>
      <c r="FM105" s="310"/>
      <c r="FN105" s="310"/>
      <c r="FO105" s="310"/>
      <c r="FP105" s="310"/>
      <c r="FQ105" s="310"/>
      <c r="FR105" s="310"/>
      <c r="FS105" s="310"/>
      <c r="FT105" s="310"/>
      <c r="FU105" s="310"/>
      <c r="FV105" s="310"/>
      <c r="FW105" s="310"/>
      <c r="FX105" s="310"/>
      <c r="FY105" s="310"/>
      <c r="FZ105" s="310"/>
      <c r="GA105" s="310"/>
      <c r="GB105" s="310"/>
    </row>
    <row r="106" spans="1:184" s="162" customFormat="1" x14ac:dyDescent="0.25">
      <c r="A106" s="113" t="s">
        <v>57</v>
      </c>
      <c r="B106" s="114" t="s">
        <v>261</v>
      </c>
      <c r="C106" s="114">
        <f t="shared" si="8"/>
        <v>40</v>
      </c>
      <c r="D106" s="292" t="s">
        <v>71</v>
      </c>
      <c r="E106" s="114" t="s">
        <v>262</v>
      </c>
      <c r="F106" s="114"/>
      <c r="G106" s="115"/>
      <c r="H106" s="114"/>
      <c r="I106" s="114">
        <v>10</v>
      </c>
      <c r="J106" s="114"/>
      <c r="K106" s="114"/>
      <c r="L106" s="114"/>
      <c r="M106" s="114"/>
      <c r="N106" s="114">
        <v>10004837</v>
      </c>
      <c r="O106" s="114">
        <v>30</v>
      </c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 t="s">
        <v>159</v>
      </c>
      <c r="AA106" s="114">
        <v>50</v>
      </c>
      <c r="AB106" s="114">
        <v>50</v>
      </c>
      <c r="AC106" s="114"/>
      <c r="AD106" s="114" t="s">
        <v>263</v>
      </c>
      <c r="AE106" s="114" t="s">
        <v>264</v>
      </c>
      <c r="AF106" s="114" t="s">
        <v>263</v>
      </c>
      <c r="AG106" s="114">
        <v>0</v>
      </c>
      <c r="AH106" s="114" t="s">
        <v>265</v>
      </c>
      <c r="AI106" s="114" t="s">
        <v>266</v>
      </c>
      <c r="AJ106" s="114">
        <v>5</v>
      </c>
      <c r="AK106" s="114">
        <f>(0.645/AI106)*100</f>
        <v>90.84507042253523</v>
      </c>
      <c r="AL106" s="114"/>
      <c r="AM106" s="114"/>
      <c r="AN106" s="449"/>
      <c r="AO106" s="310"/>
      <c r="AP106" s="310"/>
      <c r="AQ106" s="310"/>
      <c r="AR106" s="310"/>
      <c r="AS106" s="310"/>
      <c r="AT106" s="310"/>
      <c r="AU106" s="310"/>
      <c r="AV106" s="310"/>
      <c r="AW106" s="310"/>
      <c r="AX106" s="310"/>
      <c r="AY106" s="310"/>
      <c r="AZ106" s="310"/>
      <c r="BA106" s="310"/>
      <c r="BB106" s="310"/>
      <c r="BC106" s="310"/>
      <c r="BD106" s="310"/>
      <c r="BE106" s="310"/>
      <c r="BF106" s="310"/>
      <c r="BG106" s="310"/>
      <c r="BH106" s="310"/>
      <c r="BI106" s="310"/>
      <c r="BJ106" s="310"/>
      <c r="BK106" s="310"/>
      <c r="BL106" s="310"/>
      <c r="BM106" s="310"/>
      <c r="BN106" s="310"/>
      <c r="BO106" s="310"/>
      <c r="BP106" s="310"/>
      <c r="BQ106" s="310"/>
      <c r="BR106" s="310"/>
      <c r="BS106" s="310"/>
      <c r="BT106" s="310"/>
      <c r="BU106" s="310"/>
      <c r="BV106" s="310"/>
      <c r="BW106" s="310"/>
      <c r="BX106" s="310"/>
      <c r="BY106" s="310"/>
      <c r="BZ106" s="310"/>
      <c r="CA106" s="310"/>
      <c r="CB106" s="310"/>
      <c r="CC106" s="310"/>
      <c r="CD106" s="310"/>
      <c r="CE106" s="310"/>
      <c r="CF106" s="310"/>
      <c r="CG106" s="310"/>
      <c r="CH106" s="310"/>
      <c r="CI106" s="310"/>
      <c r="CJ106" s="310"/>
      <c r="CK106" s="310"/>
      <c r="CL106" s="310"/>
      <c r="CM106" s="310"/>
      <c r="CN106" s="310"/>
      <c r="CO106" s="310"/>
      <c r="CP106" s="310"/>
      <c r="CQ106" s="310"/>
      <c r="CR106" s="310"/>
      <c r="CS106" s="310"/>
      <c r="CT106" s="310"/>
      <c r="CU106" s="310"/>
      <c r="CV106" s="310"/>
      <c r="CW106" s="310"/>
      <c r="CX106" s="310"/>
      <c r="CY106" s="310"/>
      <c r="CZ106" s="310"/>
      <c r="DA106" s="310"/>
      <c r="DB106" s="310"/>
      <c r="DC106" s="310"/>
      <c r="DD106" s="310"/>
      <c r="DE106" s="310"/>
      <c r="DF106" s="310"/>
      <c r="DG106" s="310"/>
      <c r="DH106" s="310"/>
      <c r="DI106" s="310"/>
      <c r="DJ106" s="310"/>
      <c r="DK106" s="310"/>
      <c r="DL106" s="310"/>
      <c r="DM106" s="310"/>
      <c r="DN106" s="310"/>
      <c r="DO106" s="310"/>
      <c r="DP106" s="310"/>
      <c r="DQ106" s="310"/>
      <c r="DR106" s="310"/>
      <c r="DS106" s="310"/>
      <c r="DT106" s="310"/>
      <c r="DU106" s="310"/>
      <c r="DV106" s="310"/>
      <c r="DW106" s="310"/>
      <c r="DX106" s="310"/>
      <c r="DY106" s="310"/>
      <c r="DZ106" s="310"/>
      <c r="EA106" s="310"/>
      <c r="EB106" s="310"/>
      <c r="EC106" s="310"/>
      <c r="ED106" s="310"/>
      <c r="EE106" s="310"/>
      <c r="EF106" s="310"/>
      <c r="EG106" s="310"/>
      <c r="EH106" s="310"/>
      <c r="EI106" s="310"/>
      <c r="EJ106" s="310"/>
      <c r="EK106" s="310"/>
      <c r="EL106" s="310"/>
      <c r="EM106" s="310"/>
      <c r="EN106" s="310"/>
      <c r="EO106" s="310"/>
      <c r="EP106" s="310"/>
      <c r="EQ106" s="310"/>
      <c r="ER106" s="310"/>
      <c r="ES106" s="310"/>
      <c r="ET106" s="310"/>
      <c r="EU106" s="310"/>
      <c r="EV106" s="310"/>
      <c r="EW106" s="310"/>
      <c r="EX106" s="310"/>
      <c r="EY106" s="310"/>
      <c r="EZ106" s="310"/>
      <c r="FA106" s="310"/>
      <c r="FB106" s="310"/>
      <c r="FC106" s="310"/>
      <c r="FD106" s="310"/>
      <c r="FE106" s="310"/>
      <c r="FF106" s="310"/>
      <c r="FG106" s="310"/>
      <c r="FH106" s="310"/>
      <c r="FI106" s="310"/>
      <c r="FJ106" s="310"/>
      <c r="FK106" s="310"/>
      <c r="FL106" s="310"/>
      <c r="FM106" s="310"/>
      <c r="FN106" s="310"/>
      <c r="FO106" s="310"/>
      <c r="FP106" s="310"/>
      <c r="FQ106" s="310"/>
      <c r="FR106" s="310"/>
      <c r="FS106" s="310"/>
      <c r="FT106" s="310"/>
      <c r="FU106" s="310"/>
      <c r="FV106" s="310"/>
      <c r="FW106" s="310"/>
      <c r="FX106" s="310"/>
      <c r="FY106" s="310"/>
      <c r="FZ106" s="310"/>
      <c r="GA106" s="310"/>
      <c r="GB106" s="310"/>
    </row>
    <row r="107" spans="1:184" s="162" customFormat="1" x14ac:dyDescent="0.25">
      <c r="A107" s="113" t="s">
        <v>57</v>
      </c>
      <c r="B107" s="114" t="s">
        <v>261</v>
      </c>
      <c r="C107" s="114">
        <f t="shared" si="8"/>
        <v>40</v>
      </c>
      <c r="D107" s="292" t="s">
        <v>71</v>
      </c>
      <c r="E107" s="114" t="s">
        <v>262</v>
      </c>
      <c r="F107" s="114"/>
      <c r="G107" s="115"/>
      <c r="H107" s="114"/>
      <c r="I107" s="114">
        <v>10</v>
      </c>
      <c r="J107" s="114"/>
      <c r="K107" s="114"/>
      <c r="L107" s="114"/>
      <c r="M107" s="114"/>
      <c r="N107" s="114">
        <v>10004837</v>
      </c>
      <c r="O107" s="114">
        <v>30</v>
      </c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 t="s">
        <v>360</v>
      </c>
      <c r="AA107" s="114">
        <v>10</v>
      </c>
      <c r="AB107" s="114">
        <v>1</v>
      </c>
      <c r="AC107" s="114"/>
      <c r="AD107" s="114" t="s">
        <v>456</v>
      </c>
      <c r="AE107" s="114" t="s">
        <v>457</v>
      </c>
      <c r="AF107" s="114" t="s">
        <v>456</v>
      </c>
      <c r="AG107" s="114">
        <v>1</v>
      </c>
      <c r="AH107" s="114" t="s">
        <v>76</v>
      </c>
      <c r="AI107" s="114">
        <v>0.64500000000000002</v>
      </c>
      <c r="AJ107" s="114">
        <v>3</v>
      </c>
      <c r="AK107" s="149">
        <f>(0.645/AI107)*100</f>
        <v>100</v>
      </c>
      <c r="AL107" s="114"/>
      <c r="AM107" s="114"/>
      <c r="AN107" s="450"/>
      <c r="AO107" s="310"/>
      <c r="AP107" s="310"/>
      <c r="AQ107" s="310"/>
      <c r="AR107" s="310"/>
      <c r="AS107" s="310"/>
      <c r="AT107" s="310"/>
      <c r="AU107" s="310"/>
      <c r="AV107" s="310"/>
      <c r="AW107" s="310"/>
      <c r="AX107" s="310"/>
      <c r="AY107" s="310"/>
      <c r="AZ107" s="310"/>
      <c r="BA107" s="310"/>
      <c r="BB107" s="310"/>
      <c r="BC107" s="310"/>
      <c r="BD107" s="310"/>
      <c r="BE107" s="310"/>
      <c r="BF107" s="310"/>
      <c r="BG107" s="310"/>
      <c r="BH107" s="310"/>
      <c r="BI107" s="310"/>
      <c r="BJ107" s="310"/>
      <c r="BK107" s="310"/>
      <c r="BL107" s="310"/>
      <c r="BM107" s="310"/>
      <c r="BN107" s="310"/>
      <c r="BO107" s="310"/>
      <c r="BP107" s="310"/>
      <c r="BQ107" s="310"/>
      <c r="BR107" s="310"/>
      <c r="BS107" s="310"/>
      <c r="BT107" s="310"/>
      <c r="BU107" s="310"/>
      <c r="BV107" s="310"/>
      <c r="BW107" s="310"/>
      <c r="BX107" s="310"/>
      <c r="BY107" s="310"/>
      <c r="BZ107" s="310"/>
      <c r="CA107" s="310"/>
      <c r="CB107" s="310"/>
      <c r="CC107" s="310"/>
      <c r="CD107" s="310"/>
      <c r="CE107" s="310"/>
      <c r="CF107" s="310"/>
      <c r="CG107" s="310"/>
      <c r="CH107" s="310"/>
      <c r="CI107" s="310"/>
      <c r="CJ107" s="310"/>
      <c r="CK107" s="310"/>
      <c r="CL107" s="310"/>
      <c r="CM107" s="310"/>
      <c r="CN107" s="310"/>
      <c r="CO107" s="310"/>
      <c r="CP107" s="310"/>
      <c r="CQ107" s="310"/>
      <c r="CR107" s="310"/>
      <c r="CS107" s="310"/>
      <c r="CT107" s="310"/>
      <c r="CU107" s="310"/>
      <c r="CV107" s="310"/>
      <c r="CW107" s="310"/>
      <c r="CX107" s="310"/>
      <c r="CY107" s="310"/>
      <c r="CZ107" s="310"/>
      <c r="DA107" s="310"/>
      <c r="DB107" s="310"/>
      <c r="DC107" s="310"/>
      <c r="DD107" s="310"/>
      <c r="DE107" s="310"/>
      <c r="DF107" s="310"/>
      <c r="DG107" s="310"/>
      <c r="DH107" s="310"/>
      <c r="DI107" s="310"/>
      <c r="DJ107" s="310"/>
      <c r="DK107" s="310"/>
      <c r="DL107" s="310"/>
      <c r="DM107" s="310"/>
      <c r="DN107" s="310"/>
      <c r="DO107" s="310"/>
      <c r="DP107" s="310"/>
      <c r="DQ107" s="310"/>
      <c r="DR107" s="310"/>
      <c r="DS107" s="310"/>
      <c r="DT107" s="310"/>
      <c r="DU107" s="310"/>
      <c r="DV107" s="310"/>
      <c r="DW107" s="310"/>
      <c r="DX107" s="310"/>
      <c r="DY107" s="310"/>
      <c r="DZ107" s="310"/>
      <c r="EA107" s="310"/>
      <c r="EB107" s="310"/>
      <c r="EC107" s="310"/>
      <c r="ED107" s="310"/>
      <c r="EE107" s="310"/>
      <c r="EF107" s="310"/>
      <c r="EG107" s="310"/>
      <c r="EH107" s="310"/>
      <c r="EI107" s="310"/>
      <c r="EJ107" s="310"/>
      <c r="EK107" s="310"/>
      <c r="EL107" s="310"/>
      <c r="EM107" s="310"/>
      <c r="EN107" s="310"/>
      <c r="EO107" s="310"/>
      <c r="EP107" s="310"/>
      <c r="EQ107" s="310"/>
      <c r="ER107" s="310"/>
      <c r="ES107" s="310"/>
      <c r="ET107" s="310"/>
      <c r="EU107" s="310"/>
      <c r="EV107" s="310"/>
      <c r="EW107" s="310"/>
      <c r="EX107" s="310"/>
      <c r="EY107" s="310"/>
      <c r="EZ107" s="310"/>
      <c r="FA107" s="310"/>
      <c r="FB107" s="310"/>
      <c r="FC107" s="310"/>
      <c r="FD107" s="310"/>
      <c r="FE107" s="310"/>
      <c r="FF107" s="310"/>
      <c r="FG107" s="310"/>
      <c r="FH107" s="310"/>
      <c r="FI107" s="310"/>
      <c r="FJ107" s="310"/>
      <c r="FK107" s="310"/>
      <c r="FL107" s="310"/>
      <c r="FM107" s="310"/>
      <c r="FN107" s="310"/>
      <c r="FO107" s="310"/>
      <c r="FP107" s="310"/>
      <c r="FQ107" s="310"/>
      <c r="FR107" s="310"/>
      <c r="FS107" s="310"/>
      <c r="FT107" s="310"/>
      <c r="FU107" s="310"/>
      <c r="FV107" s="310"/>
      <c r="FW107" s="310"/>
      <c r="FX107" s="310"/>
      <c r="FY107" s="310"/>
      <c r="FZ107" s="310"/>
      <c r="GA107" s="310"/>
      <c r="GB107" s="310"/>
    </row>
    <row r="108" spans="1:184" s="162" customFormat="1" x14ac:dyDescent="0.25">
      <c r="A108" s="299" t="s">
        <v>57</v>
      </c>
      <c r="B108" s="114" t="s">
        <v>261</v>
      </c>
      <c r="C108" s="114">
        <f t="shared" si="8"/>
        <v>40</v>
      </c>
      <c r="D108" s="292" t="s">
        <v>71</v>
      </c>
      <c r="E108" s="114" t="s">
        <v>262</v>
      </c>
      <c r="F108" s="114"/>
      <c r="G108" s="115"/>
      <c r="H108" s="114"/>
      <c r="I108" s="114">
        <v>10</v>
      </c>
      <c r="J108" s="114"/>
      <c r="K108" s="114"/>
      <c r="L108" s="114"/>
      <c r="M108" s="114"/>
      <c r="N108" s="114">
        <v>10004837</v>
      </c>
      <c r="O108" s="114">
        <v>30</v>
      </c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 t="s">
        <v>601</v>
      </c>
      <c r="AA108" s="114"/>
      <c r="AB108" s="114">
        <v>10</v>
      </c>
      <c r="AC108" s="114"/>
      <c r="AD108" s="114" t="s">
        <v>612</v>
      </c>
      <c r="AE108" s="114" t="s">
        <v>261</v>
      </c>
      <c r="AF108" s="114" t="s">
        <v>612</v>
      </c>
      <c r="AG108" s="114">
        <v>1</v>
      </c>
      <c r="AH108" s="114" t="s">
        <v>603</v>
      </c>
      <c r="AI108" s="114">
        <v>0.79</v>
      </c>
      <c r="AJ108" s="114"/>
      <c r="AK108" s="114"/>
      <c r="AL108" s="114"/>
      <c r="AM108" s="114"/>
      <c r="AN108" s="450"/>
      <c r="AO108" s="310"/>
      <c r="AP108" s="310"/>
      <c r="AQ108" s="310"/>
      <c r="AR108" s="310"/>
      <c r="AS108" s="310"/>
      <c r="AT108" s="310"/>
      <c r="AU108" s="310"/>
      <c r="AV108" s="310"/>
      <c r="AW108" s="310"/>
      <c r="AX108" s="310"/>
      <c r="AY108" s="310"/>
      <c r="AZ108" s="310"/>
      <c r="BA108" s="310"/>
      <c r="BB108" s="310"/>
      <c r="BC108" s="310"/>
      <c r="BD108" s="310"/>
      <c r="BE108" s="310"/>
      <c r="BF108" s="310"/>
      <c r="BG108" s="310"/>
      <c r="BH108" s="310"/>
      <c r="BI108" s="310"/>
      <c r="BJ108" s="310"/>
      <c r="BK108" s="310"/>
      <c r="BL108" s="310"/>
      <c r="BM108" s="310"/>
      <c r="BN108" s="310"/>
      <c r="BO108" s="310"/>
      <c r="BP108" s="310"/>
      <c r="BQ108" s="310"/>
      <c r="BR108" s="310"/>
      <c r="BS108" s="310"/>
      <c r="BT108" s="310"/>
      <c r="BU108" s="310"/>
      <c r="BV108" s="310"/>
      <c r="BW108" s="310"/>
      <c r="BX108" s="310"/>
      <c r="BY108" s="310"/>
      <c r="BZ108" s="310"/>
      <c r="CA108" s="310"/>
      <c r="CB108" s="310"/>
      <c r="CC108" s="310"/>
      <c r="CD108" s="310"/>
      <c r="CE108" s="310"/>
      <c r="CF108" s="310"/>
      <c r="CG108" s="310"/>
      <c r="CH108" s="310"/>
      <c r="CI108" s="310"/>
      <c r="CJ108" s="310"/>
      <c r="CK108" s="310"/>
      <c r="CL108" s="310"/>
      <c r="CM108" s="310"/>
      <c r="CN108" s="310"/>
      <c r="CO108" s="310"/>
      <c r="CP108" s="310"/>
      <c r="CQ108" s="310"/>
      <c r="CR108" s="310"/>
      <c r="CS108" s="310"/>
      <c r="CT108" s="310"/>
      <c r="CU108" s="310"/>
      <c r="CV108" s="310"/>
      <c r="CW108" s="310"/>
      <c r="CX108" s="310"/>
      <c r="CY108" s="310"/>
      <c r="CZ108" s="310"/>
      <c r="DA108" s="310"/>
      <c r="DB108" s="310"/>
      <c r="DC108" s="310"/>
      <c r="DD108" s="310"/>
      <c r="DE108" s="310"/>
      <c r="DF108" s="310"/>
      <c r="DG108" s="310"/>
      <c r="DH108" s="310"/>
      <c r="DI108" s="310"/>
      <c r="DJ108" s="310"/>
      <c r="DK108" s="310"/>
      <c r="DL108" s="310"/>
      <c r="DM108" s="310"/>
      <c r="DN108" s="310"/>
      <c r="DO108" s="310"/>
      <c r="DP108" s="310"/>
      <c r="DQ108" s="310"/>
      <c r="DR108" s="310"/>
      <c r="DS108" s="310"/>
      <c r="DT108" s="310"/>
      <c r="DU108" s="310"/>
      <c r="DV108" s="310"/>
      <c r="DW108" s="310"/>
      <c r="DX108" s="310"/>
      <c r="DY108" s="310"/>
      <c r="DZ108" s="310"/>
      <c r="EA108" s="310"/>
      <c r="EB108" s="310"/>
      <c r="EC108" s="310"/>
      <c r="ED108" s="310"/>
      <c r="EE108" s="310"/>
      <c r="EF108" s="310"/>
      <c r="EG108" s="310"/>
      <c r="EH108" s="310"/>
      <c r="EI108" s="310"/>
      <c r="EJ108" s="310"/>
      <c r="EK108" s="310"/>
      <c r="EL108" s="310"/>
      <c r="EM108" s="310"/>
      <c r="EN108" s="310"/>
      <c r="EO108" s="310"/>
      <c r="EP108" s="310"/>
      <c r="EQ108" s="310"/>
      <c r="ER108" s="310"/>
      <c r="ES108" s="310"/>
      <c r="ET108" s="310"/>
      <c r="EU108" s="310"/>
      <c r="EV108" s="310"/>
      <c r="EW108" s="310"/>
      <c r="EX108" s="310"/>
      <c r="EY108" s="310"/>
      <c r="EZ108" s="310"/>
      <c r="FA108" s="310"/>
      <c r="FB108" s="310"/>
      <c r="FC108" s="310"/>
      <c r="FD108" s="310"/>
      <c r="FE108" s="310"/>
      <c r="FF108" s="310"/>
      <c r="FG108" s="310"/>
      <c r="FH108" s="310"/>
      <c r="FI108" s="310"/>
      <c r="FJ108" s="310"/>
      <c r="FK108" s="310"/>
      <c r="FL108" s="310"/>
      <c r="FM108" s="310"/>
      <c r="FN108" s="310"/>
      <c r="FO108" s="310"/>
      <c r="FP108" s="310"/>
      <c r="FQ108" s="310"/>
      <c r="FR108" s="310"/>
      <c r="FS108" s="310"/>
      <c r="FT108" s="310"/>
      <c r="FU108" s="310"/>
      <c r="FV108" s="310"/>
      <c r="FW108" s="310"/>
      <c r="FX108" s="310"/>
      <c r="FY108" s="310"/>
      <c r="FZ108" s="310"/>
      <c r="GA108" s="310"/>
      <c r="GB108" s="310"/>
    </row>
    <row r="109" spans="1:184" s="162" customFormat="1" x14ac:dyDescent="0.25">
      <c r="A109" s="113" t="s">
        <v>57</v>
      </c>
      <c r="B109" s="114" t="s">
        <v>261</v>
      </c>
      <c r="C109" s="114">
        <f t="shared" si="8"/>
        <v>40</v>
      </c>
      <c r="D109" s="292" t="s">
        <v>71</v>
      </c>
      <c r="E109" s="114" t="s">
        <v>262</v>
      </c>
      <c r="F109" s="114"/>
      <c r="G109" s="115"/>
      <c r="H109" s="114"/>
      <c r="I109" s="114">
        <v>10</v>
      </c>
      <c r="J109" s="114"/>
      <c r="K109" s="114"/>
      <c r="L109" s="114"/>
      <c r="M109" s="114"/>
      <c r="N109" s="114">
        <v>10004837</v>
      </c>
      <c r="O109" s="114">
        <v>30</v>
      </c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 t="s">
        <v>832</v>
      </c>
      <c r="AA109" s="114">
        <v>25</v>
      </c>
      <c r="AB109" s="114">
        <v>25</v>
      </c>
      <c r="AC109" s="114"/>
      <c r="AD109" s="198" t="s">
        <v>849</v>
      </c>
      <c r="AE109" s="114" t="s">
        <v>850</v>
      </c>
      <c r="AF109" s="116" t="s">
        <v>849</v>
      </c>
      <c r="AG109" s="114">
        <v>1</v>
      </c>
      <c r="AH109" s="114" t="s">
        <v>844</v>
      </c>
      <c r="AI109" s="114">
        <v>0.8</v>
      </c>
      <c r="AJ109" s="114">
        <v>4</v>
      </c>
      <c r="AK109" s="29">
        <f>(0.645/AI109)*100</f>
        <v>80.625</v>
      </c>
      <c r="AN109" s="393" t="s">
        <v>1473</v>
      </c>
      <c r="AO109" s="310"/>
      <c r="AP109" s="310"/>
      <c r="AQ109" s="310"/>
      <c r="AR109" s="310"/>
      <c r="AS109" s="310"/>
      <c r="AT109" s="310"/>
      <c r="AU109" s="310"/>
      <c r="AV109" s="310"/>
      <c r="AW109" s="310"/>
      <c r="AX109" s="310"/>
      <c r="AY109" s="310"/>
      <c r="AZ109" s="310"/>
      <c r="BA109" s="310"/>
      <c r="BB109" s="310"/>
      <c r="BC109" s="310"/>
      <c r="BD109" s="310"/>
      <c r="BE109" s="310"/>
      <c r="BF109" s="310"/>
      <c r="BG109" s="310"/>
      <c r="BH109" s="310"/>
      <c r="BI109" s="310"/>
      <c r="BJ109" s="310"/>
      <c r="BK109" s="310"/>
      <c r="BL109" s="310"/>
      <c r="BM109" s="310"/>
      <c r="BN109" s="310"/>
      <c r="BO109" s="310"/>
      <c r="BP109" s="310"/>
      <c r="BQ109" s="310"/>
      <c r="BR109" s="310"/>
      <c r="BS109" s="310"/>
      <c r="BT109" s="310"/>
      <c r="BU109" s="310"/>
      <c r="BV109" s="310"/>
      <c r="BW109" s="310"/>
      <c r="BX109" s="310"/>
      <c r="BY109" s="310"/>
      <c r="BZ109" s="310"/>
      <c r="CA109" s="310"/>
      <c r="CB109" s="310"/>
      <c r="CC109" s="310"/>
      <c r="CD109" s="310"/>
      <c r="CE109" s="310"/>
      <c r="CF109" s="310"/>
      <c r="CG109" s="310"/>
      <c r="CH109" s="310"/>
      <c r="CI109" s="310"/>
      <c r="CJ109" s="310"/>
      <c r="CK109" s="310"/>
      <c r="CL109" s="310"/>
      <c r="CM109" s="310"/>
      <c r="CN109" s="310"/>
      <c r="CO109" s="310"/>
      <c r="CP109" s="310"/>
      <c r="CQ109" s="310"/>
      <c r="CR109" s="310"/>
      <c r="CS109" s="310"/>
      <c r="CT109" s="310"/>
      <c r="CU109" s="310"/>
      <c r="CV109" s="310"/>
      <c r="CW109" s="310"/>
      <c r="CX109" s="310"/>
      <c r="CY109" s="310"/>
      <c r="CZ109" s="310"/>
      <c r="DA109" s="310"/>
      <c r="DB109" s="310"/>
      <c r="DC109" s="310"/>
      <c r="DD109" s="310"/>
      <c r="DE109" s="310"/>
      <c r="DF109" s="310"/>
      <c r="DG109" s="310"/>
      <c r="DH109" s="310"/>
      <c r="DI109" s="310"/>
      <c r="DJ109" s="310"/>
      <c r="DK109" s="310"/>
      <c r="DL109" s="310"/>
      <c r="DM109" s="310"/>
      <c r="DN109" s="310"/>
      <c r="DO109" s="310"/>
      <c r="DP109" s="310"/>
      <c r="DQ109" s="310"/>
      <c r="DR109" s="310"/>
      <c r="DS109" s="310"/>
      <c r="DT109" s="310"/>
      <c r="DU109" s="310"/>
      <c r="DV109" s="310"/>
      <c r="DW109" s="310"/>
      <c r="DX109" s="310"/>
      <c r="DY109" s="310"/>
      <c r="DZ109" s="310"/>
      <c r="EA109" s="310"/>
      <c r="EB109" s="310"/>
      <c r="EC109" s="310"/>
      <c r="ED109" s="310"/>
      <c r="EE109" s="310"/>
      <c r="EF109" s="310"/>
      <c r="EG109" s="310"/>
      <c r="EH109" s="310"/>
      <c r="EI109" s="310"/>
      <c r="EJ109" s="310"/>
      <c r="EK109" s="310"/>
      <c r="EL109" s="310"/>
      <c r="EM109" s="310"/>
      <c r="EN109" s="310"/>
      <c r="EO109" s="310"/>
      <c r="EP109" s="310"/>
      <c r="EQ109" s="310"/>
      <c r="ER109" s="310"/>
      <c r="ES109" s="310"/>
      <c r="ET109" s="310"/>
      <c r="EU109" s="310"/>
      <c r="EV109" s="310"/>
      <c r="EW109" s="310"/>
      <c r="EX109" s="310"/>
      <c r="EY109" s="310"/>
      <c r="EZ109" s="310"/>
      <c r="FA109" s="310"/>
      <c r="FB109" s="310"/>
      <c r="FC109" s="310"/>
      <c r="FD109" s="310"/>
      <c r="FE109" s="310"/>
      <c r="FF109" s="310"/>
      <c r="FG109" s="310"/>
      <c r="FH109" s="310"/>
      <c r="FI109" s="310"/>
      <c r="FJ109" s="310"/>
      <c r="FK109" s="310"/>
      <c r="FL109" s="310"/>
      <c r="FM109" s="310"/>
      <c r="FN109" s="310"/>
      <c r="FO109" s="310"/>
      <c r="FP109" s="310"/>
      <c r="FQ109" s="310"/>
      <c r="FR109" s="310"/>
      <c r="FS109" s="310"/>
      <c r="FT109" s="310"/>
      <c r="FU109" s="310"/>
      <c r="FV109" s="310"/>
      <c r="FW109" s="310"/>
      <c r="FX109" s="310"/>
      <c r="FY109" s="310"/>
      <c r="FZ109" s="310"/>
      <c r="GA109" s="310"/>
      <c r="GB109" s="310"/>
    </row>
    <row r="110" spans="1:184" s="162" customFormat="1" x14ac:dyDescent="0.25">
      <c r="A110" s="199" t="s">
        <v>57</v>
      </c>
      <c r="B110" s="162" t="s">
        <v>261</v>
      </c>
      <c r="C110" s="162">
        <f t="shared" si="8"/>
        <v>40</v>
      </c>
      <c r="D110" s="300" t="s">
        <v>71</v>
      </c>
      <c r="E110" s="114" t="s">
        <v>262</v>
      </c>
      <c r="I110" s="162">
        <v>10</v>
      </c>
      <c r="N110" s="162">
        <v>10004837</v>
      </c>
      <c r="O110" s="162">
        <v>30</v>
      </c>
      <c r="Z110" s="162" t="s">
        <v>882</v>
      </c>
      <c r="AA110" s="162">
        <v>20</v>
      </c>
      <c r="AB110" s="162">
        <v>20</v>
      </c>
      <c r="AD110" s="162" t="s">
        <v>1106</v>
      </c>
      <c r="AE110" s="162" t="s">
        <v>1107</v>
      </c>
      <c r="AF110" s="162">
        <v>2731</v>
      </c>
      <c r="AG110" s="162">
        <v>0</v>
      </c>
      <c r="AH110" s="162" t="s">
        <v>888</v>
      </c>
      <c r="AI110" s="114">
        <v>1.95</v>
      </c>
      <c r="AJ110" s="162">
        <v>5</v>
      </c>
      <c r="AK110" s="114">
        <f>(0.645/AI110)*100</f>
        <v>33.076923076923073</v>
      </c>
      <c r="AN110" s="450"/>
      <c r="AO110" s="310"/>
      <c r="AP110" s="310"/>
      <c r="AQ110" s="310"/>
      <c r="AR110" s="310"/>
      <c r="AS110" s="310"/>
      <c r="AT110" s="310"/>
      <c r="AU110" s="310"/>
      <c r="AV110" s="310"/>
      <c r="AW110" s="310"/>
      <c r="AX110" s="310"/>
      <c r="AY110" s="310"/>
      <c r="AZ110" s="310"/>
      <c r="BA110" s="310"/>
      <c r="BB110" s="310"/>
      <c r="BC110" s="310"/>
      <c r="BD110" s="310"/>
      <c r="BE110" s="310"/>
      <c r="BF110" s="310"/>
      <c r="BG110" s="310"/>
      <c r="BH110" s="310"/>
      <c r="BI110" s="310"/>
      <c r="BJ110" s="310"/>
      <c r="BK110" s="310"/>
      <c r="BL110" s="310"/>
      <c r="BM110" s="310"/>
      <c r="BN110" s="310"/>
      <c r="BO110" s="310"/>
      <c r="BP110" s="310"/>
      <c r="BQ110" s="310"/>
      <c r="BR110" s="310"/>
      <c r="BS110" s="310"/>
      <c r="BT110" s="310"/>
      <c r="BU110" s="310"/>
      <c r="BV110" s="310"/>
      <c r="BW110" s="310"/>
      <c r="BX110" s="310"/>
      <c r="BY110" s="310"/>
      <c r="BZ110" s="310"/>
      <c r="CA110" s="310"/>
      <c r="CB110" s="310"/>
      <c r="CC110" s="310"/>
      <c r="CD110" s="310"/>
      <c r="CE110" s="310"/>
      <c r="CF110" s="310"/>
      <c r="CG110" s="310"/>
      <c r="CH110" s="310"/>
      <c r="CI110" s="310"/>
      <c r="CJ110" s="310"/>
      <c r="CK110" s="310"/>
      <c r="CL110" s="310"/>
      <c r="CM110" s="310"/>
      <c r="CN110" s="310"/>
      <c r="CO110" s="310"/>
      <c r="CP110" s="310"/>
      <c r="CQ110" s="310"/>
      <c r="CR110" s="310"/>
      <c r="CS110" s="310"/>
      <c r="CT110" s="310"/>
      <c r="CU110" s="310"/>
      <c r="CV110" s="310"/>
      <c r="CW110" s="310"/>
      <c r="CX110" s="310"/>
      <c r="CY110" s="310"/>
      <c r="CZ110" s="310"/>
      <c r="DA110" s="310"/>
      <c r="DB110" s="310"/>
      <c r="DC110" s="310"/>
      <c r="DD110" s="310"/>
      <c r="DE110" s="310"/>
      <c r="DF110" s="310"/>
      <c r="DG110" s="310"/>
      <c r="DH110" s="310"/>
      <c r="DI110" s="310"/>
      <c r="DJ110" s="310"/>
      <c r="DK110" s="310"/>
      <c r="DL110" s="310"/>
      <c r="DM110" s="310"/>
      <c r="DN110" s="310"/>
      <c r="DO110" s="310"/>
      <c r="DP110" s="310"/>
      <c r="DQ110" s="310"/>
      <c r="DR110" s="310"/>
      <c r="DS110" s="310"/>
      <c r="DT110" s="310"/>
      <c r="DU110" s="310"/>
      <c r="DV110" s="310"/>
      <c r="DW110" s="310"/>
      <c r="DX110" s="310"/>
      <c r="DY110" s="310"/>
      <c r="DZ110" s="310"/>
      <c r="EA110" s="310"/>
      <c r="EB110" s="310"/>
      <c r="EC110" s="310"/>
      <c r="ED110" s="310"/>
      <c r="EE110" s="310"/>
      <c r="EF110" s="310"/>
      <c r="EG110" s="310"/>
      <c r="EH110" s="310"/>
      <c r="EI110" s="310"/>
      <c r="EJ110" s="310"/>
      <c r="EK110" s="310"/>
      <c r="EL110" s="310"/>
      <c r="EM110" s="310"/>
      <c r="EN110" s="310"/>
      <c r="EO110" s="310"/>
      <c r="EP110" s="310"/>
      <c r="EQ110" s="310"/>
      <c r="ER110" s="310"/>
      <c r="ES110" s="310"/>
      <c r="ET110" s="310"/>
      <c r="EU110" s="310"/>
      <c r="EV110" s="310"/>
      <c r="EW110" s="310"/>
      <c r="EX110" s="310"/>
      <c r="EY110" s="310"/>
      <c r="EZ110" s="310"/>
      <c r="FA110" s="310"/>
      <c r="FB110" s="310"/>
      <c r="FC110" s="310"/>
      <c r="FD110" s="310"/>
      <c r="FE110" s="310"/>
      <c r="FF110" s="310"/>
      <c r="FG110" s="310"/>
      <c r="FH110" s="310"/>
      <c r="FI110" s="310"/>
      <c r="FJ110" s="310"/>
      <c r="FK110" s="310"/>
      <c r="FL110" s="310"/>
      <c r="FM110" s="310"/>
      <c r="FN110" s="310"/>
      <c r="FO110" s="310"/>
      <c r="FP110" s="310"/>
      <c r="FQ110" s="310"/>
      <c r="FR110" s="310"/>
      <c r="FS110" s="310"/>
      <c r="FT110" s="310"/>
      <c r="FU110" s="310"/>
      <c r="FV110" s="310"/>
      <c r="FW110" s="310"/>
      <c r="FX110" s="310"/>
      <c r="FY110" s="310"/>
      <c r="FZ110" s="310"/>
      <c r="GA110" s="310"/>
      <c r="GB110" s="310"/>
    </row>
    <row r="111" spans="1:184" s="162" customFormat="1" ht="15.75" thickBot="1" x14ac:dyDescent="0.3">
      <c r="A111" s="113" t="s">
        <v>57</v>
      </c>
      <c r="B111" s="114" t="s">
        <v>261</v>
      </c>
      <c r="C111" s="114">
        <f t="shared" si="8"/>
        <v>40</v>
      </c>
      <c r="D111" s="292" t="s">
        <v>71</v>
      </c>
      <c r="E111" s="114" t="s">
        <v>262</v>
      </c>
      <c r="F111" s="114"/>
      <c r="G111" s="115"/>
      <c r="H111" s="114"/>
      <c r="I111" s="114">
        <v>10</v>
      </c>
      <c r="J111" s="114"/>
      <c r="K111" s="114"/>
      <c r="L111" s="114"/>
      <c r="M111" s="114"/>
      <c r="N111" s="114">
        <v>10004837</v>
      </c>
      <c r="O111" s="114">
        <v>30</v>
      </c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 t="s">
        <v>1283</v>
      </c>
      <c r="AA111" s="114">
        <v>50</v>
      </c>
      <c r="AB111" s="114">
        <v>50</v>
      </c>
      <c r="AC111" s="114"/>
      <c r="AD111" s="116" t="s">
        <v>1336</v>
      </c>
      <c r="AE111" s="114" t="s">
        <v>1337</v>
      </c>
      <c r="AF111" s="198" t="s">
        <v>1336</v>
      </c>
      <c r="AG111" s="114">
        <v>1</v>
      </c>
      <c r="AH111" s="114" t="s">
        <v>1286</v>
      </c>
      <c r="AI111" s="114">
        <v>3.9</v>
      </c>
      <c r="AJ111" s="114">
        <v>3</v>
      </c>
      <c r="AK111" s="114">
        <f>(0.645/AI111)*100</f>
        <v>16.538461538461537</v>
      </c>
      <c r="AL111" s="114"/>
      <c r="AM111" s="114"/>
      <c r="AN111" s="451"/>
      <c r="AO111" s="310"/>
      <c r="AP111" s="310"/>
      <c r="AQ111" s="310"/>
      <c r="AR111" s="310"/>
      <c r="AS111" s="310"/>
      <c r="AT111" s="310"/>
      <c r="AU111" s="310"/>
      <c r="AV111" s="310"/>
      <c r="AW111" s="310"/>
      <c r="AX111" s="310"/>
      <c r="AY111" s="310"/>
      <c r="AZ111" s="310"/>
      <c r="BA111" s="310"/>
      <c r="BB111" s="310"/>
      <c r="BC111" s="310"/>
      <c r="BD111" s="310"/>
      <c r="BE111" s="310"/>
      <c r="BF111" s="310"/>
      <c r="BG111" s="310"/>
      <c r="BH111" s="310"/>
      <c r="BI111" s="310"/>
      <c r="BJ111" s="310"/>
      <c r="BK111" s="310"/>
      <c r="BL111" s="310"/>
      <c r="BM111" s="310"/>
      <c r="BN111" s="310"/>
      <c r="BO111" s="310"/>
      <c r="BP111" s="310"/>
      <c r="BQ111" s="310"/>
      <c r="BR111" s="310"/>
      <c r="BS111" s="310"/>
      <c r="BT111" s="310"/>
      <c r="BU111" s="310"/>
      <c r="BV111" s="310"/>
      <c r="BW111" s="310"/>
      <c r="BX111" s="310"/>
      <c r="BY111" s="310"/>
      <c r="BZ111" s="310"/>
      <c r="CA111" s="310"/>
      <c r="CB111" s="310"/>
      <c r="CC111" s="310"/>
      <c r="CD111" s="310"/>
      <c r="CE111" s="310"/>
      <c r="CF111" s="310"/>
      <c r="CG111" s="310"/>
      <c r="CH111" s="310"/>
      <c r="CI111" s="310"/>
      <c r="CJ111" s="310"/>
      <c r="CK111" s="310"/>
      <c r="CL111" s="310"/>
      <c r="CM111" s="310"/>
      <c r="CN111" s="310"/>
      <c r="CO111" s="310"/>
      <c r="CP111" s="310"/>
      <c r="CQ111" s="310"/>
      <c r="CR111" s="310"/>
      <c r="CS111" s="310"/>
      <c r="CT111" s="310"/>
      <c r="CU111" s="310"/>
      <c r="CV111" s="310"/>
      <c r="CW111" s="310"/>
      <c r="CX111" s="310"/>
      <c r="CY111" s="310"/>
      <c r="CZ111" s="310"/>
      <c r="DA111" s="310"/>
      <c r="DB111" s="310"/>
      <c r="DC111" s="310"/>
      <c r="DD111" s="310"/>
      <c r="DE111" s="310"/>
      <c r="DF111" s="310"/>
      <c r="DG111" s="310"/>
      <c r="DH111" s="310"/>
      <c r="DI111" s="310"/>
      <c r="DJ111" s="310"/>
      <c r="DK111" s="310"/>
      <c r="DL111" s="310"/>
      <c r="DM111" s="310"/>
      <c r="DN111" s="310"/>
      <c r="DO111" s="310"/>
      <c r="DP111" s="310"/>
      <c r="DQ111" s="310"/>
      <c r="DR111" s="310"/>
      <c r="DS111" s="310"/>
      <c r="DT111" s="310"/>
      <c r="DU111" s="310"/>
      <c r="DV111" s="310"/>
      <c r="DW111" s="310"/>
      <c r="DX111" s="310"/>
      <c r="DY111" s="310"/>
      <c r="DZ111" s="310"/>
      <c r="EA111" s="310"/>
      <c r="EB111" s="310"/>
      <c r="EC111" s="310"/>
      <c r="ED111" s="310"/>
      <c r="EE111" s="310"/>
      <c r="EF111" s="310"/>
      <c r="EG111" s="310"/>
      <c r="EH111" s="310"/>
      <c r="EI111" s="310"/>
      <c r="EJ111" s="310"/>
      <c r="EK111" s="310"/>
      <c r="EL111" s="310"/>
      <c r="EM111" s="310"/>
      <c r="EN111" s="310"/>
      <c r="EO111" s="310"/>
      <c r="EP111" s="310"/>
      <c r="EQ111" s="310"/>
      <c r="ER111" s="310"/>
      <c r="ES111" s="310"/>
      <c r="ET111" s="310"/>
      <c r="EU111" s="310"/>
      <c r="EV111" s="310"/>
      <c r="EW111" s="310"/>
      <c r="EX111" s="310"/>
      <c r="EY111" s="310"/>
      <c r="EZ111" s="310"/>
      <c r="FA111" s="310"/>
      <c r="FB111" s="310"/>
      <c r="FC111" s="310"/>
      <c r="FD111" s="310"/>
      <c r="FE111" s="310"/>
      <c r="FF111" s="310"/>
      <c r="FG111" s="310"/>
      <c r="FH111" s="310"/>
      <c r="FI111" s="310"/>
      <c r="FJ111" s="310"/>
      <c r="FK111" s="310"/>
      <c r="FL111" s="310"/>
      <c r="FM111" s="310"/>
      <c r="FN111" s="310"/>
      <c r="FO111" s="310"/>
      <c r="FP111" s="310"/>
      <c r="FQ111" s="310"/>
      <c r="FR111" s="310"/>
      <c r="FS111" s="310"/>
      <c r="FT111" s="310"/>
      <c r="FU111" s="310"/>
      <c r="FV111" s="310"/>
      <c r="FW111" s="310"/>
      <c r="FX111" s="310"/>
      <c r="FY111" s="310"/>
      <c r="FZ111" s="310"/>
      <c r="GA111" s="310"/>
      <c r="GB111" s="310"/>
    </row>
    <row r="112" spans="1:184" s="38" customFormat="1" ht="33" customHeight="1" thickBot="1" x14ac:dyDescent="0.3">
      <c r="A112" s="60" t="s">
        <v>57</v>
      </c>
      <c r="B112" s="58" t="s">
        <v>581</v>
      </c>
      <c r="C112" s="58">
        <f t="shared" si="8"/>
        <v>300</v>
      </c>
      <c r="D112" s="61" t="s">
        <v>71</v>
      </c>
      <c r="E112" s="58" t="s">
        <v>582</v>
      </c>
      <c r="F112" s="58"/>
      <c r="G112" s="59" t="s">
        <v>583</v>
      </c>
      <c r="H112" s="59"/>
      <c r="I112" s="58">
        <v>300</v>
      </c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 t="s">
        <v>475</v>
      </c>
      <c r="AA112" s="58">
        <v>10</v>
      </c>
      <c r="AB112" s="58">
        <v>10</v>
      </c>
      <c r="AC112" s="58"/>
      <c r="AD112" s="58" t="s">
        <v>584</v>
      </c>
      <c r="AE112" s="62" t="s">
        <v>585</v>
      </c>
      <c r="AF112" s="58" t="s">
        <v>584</v>
      </c>
      <c r="AG112" s="58">
        <v>0</v>
      </c>
      <c r="AH112" s="58" t="s">
        <v>586</v>
      </c>
      <c r="AI112" s="58">
        <v>42.5</v>
      </c>
      <c r="AJ112" s="58">
        <v>5</v>
      </c>
      <c r="AK112"/>
      <c r="AM112" s="38" t="s">
        <v>1475</v>
      </c>
      <c r="AN112" s="452" t="s">
        <v>1473</v>
      </c>
      <c r="AO112" s="310"/>
      <c r="AP112" s="310"/>
      <c r="AQ112" s="310"/>
      <c r="AR112" s="310"/>
      <c r="AS112" s="310"/>
      <c r="AT112" s="310"/>
      <c r="AU112" s="310"/>
      <c r="AV112" s="310"/>
      <c r="AW112" s="310"/>
      <c r="AX112" s="310"/>
      <c r="AY112" s="310"/>
      <c r="AZ112" s="310"/>
      <c r="BA112" s="310"/>
      <c r="BB112" s="310"/>
      <c r="BC112" s="310"/>
      <c r="BD112" s="310"/>
      <c r="BE112" s="310"/>
      <c r="BF112" s="310"/>
      <c r="BG112" s="310"/>
      <c r="BH112" s="310"/>
      <c r="BI112" s="310"/>
      <c r="BJ112" s="310"/>
      <c r="BK112" s="310"/>
      <c r="BL112" s="310"/>
      <c r="BM112" s="310"/>
      <c r="BN112" s="310"/>
      <c r="BO112" s="310"/>
      <c r="BP112" s="310"/>
      <c r="BQ112" s="310"/>
      <c r="BR112" s="310"/>
      <c r="BS112" s="310"/>
      <c r="BT112" s="310"/>
      <c r="BU112" s="310"/>
      <c r="BV112" s="310"/>
      <c r="BW112" s="310"/>
      <c r="BX112" s="310"/>
      <c r="BY112" s="310"/>
      <c r="BZ112" s="310"/>
      <c r="CA112" s="310"/>
      <c r="CB112" s="310"/>
      <c r="CC112" s="310"/>
      <c r="CD112" s="310"/>
      <c r="CE112" s="310"/>
      <c r="CF112" s="310"/>
      <c r="CG112" s="310"/>
      <c r="CH112" s="310"/>
      <c r="CI112" s="310"/>
      <c r="CJ112" s="310"/>
      <c r="CK112" s="310"/>
      <c r="CL112" s="310"/>
      <c r="CM112" s="310"/>
      <c r="CN112" s="310"/>
      <c r="CO112" s="310"/>
      <c r="CP112" s="310"/>
      <c r="CQ112" s="310"/>
      <c r="CR112" s="310"/>
      <c r="CS112" s="310"/>
      <c r="CT112" s="310"/>
      <c r="CU112" s="310"/>
      <c r="CV112" s="310"/>
      <c r="CW112" s="310"/>
      <c r="CX112" s="310"/>
      <c r="CY112" s="310"/>
      <c r="CZ112" s="310"/>
      <c r="DA112" s="310"/>
      <c r="DB112" s="310"/>
      <c r="DC112" s="310"/>
      <c r="DD112" s="310"/>
      <c r="DE112" s="310"/>
      <c r="DF112" s="310"/>
      <c r="DG112" s="310"/>
      <c r="DH112" s="310"/>
      <c r="DI112" s="310"/>
      <c r="DJ112" s="310"/>
      <c r="DK112" s="310"/>
      <c r="DL112" s="310"/>
      <c r="DM112" s="310"/>
      <c r="DN112" s="310"/>
      <c r="DO112" s="310"/>
      <c r="DP112" s="310"/>
      <c r="DQ112" s="310"/>
      <c r="DR112" s="310"/>
      <c r="DS112" s="310"/>
      <c r="DT112" s="310"/>
      <c r="DU112" s="310"/>
      <c r="DV112" s="310"/>
      <c r="DW112" s="310"/>
      <c r="DX112" s="310"/>
      <c r="DY112" s="310"/>
      <c r="DZ112" s="310"/>
      <c r="EA112" s="310"/>
      <c r="EB112" s="310"/>
      <c r="EC112" s="310"/>
      <c r="ED112" s="310"/>
      <c r="EE112" s="310"/>
      <c r="EF112" s="310"/>
      <c r="EG112" s="310"/>
      <c r="EH112" s="310"/>
      <c r="EI112" s="310"/>
      <c r="EJ112" s="310"/>
      <c r="EK112" s="310"/>
      <c r="EL112" s="310"/>
      <c r="EM112" s="310"/>
      <c r="EN112" s="310"/>
      <c r="EO112" s="310"/>
      <c r="EP112" s="310"/>
      <c r="EQ112" s="310"/>
      <c r="ER112" s="310"/>
      <c r="ES112" s="310"/>
      <c r="ET112" s="310"/>
      <c r="EU112" s="310"/>
      <c r="EV112" s="310"/>
      <c r="EW112" s="310"/>
      <c r="EX112" s="310"/>
      <c r="EY112" s="310"/>
      <c r="EZ112" s="310"/>
      <c r="FA112" s="310"/>
      <c r="FB112" s="310"/>
      <c r="FC112" s="310"/>
      <c r="FD112" s="310"/>
      <c r="FE112" s="310"/>
      <c r="FF112" s="310"/>
      <c r="FG112" s="310"/>
      <c r="FH112" s="310"/>
      <c r="FI112" s="310"/>
      <c r="FJ112" s="310"/>
      <c r="FK112" s="310"/>
      <c r="FL112" s="310"/>
      <c r="FM112" s="310"/>
      <c r="FN112" s="310"/>
      <c r="FO112" s="310"/>
      <c r="FP112" s="310"/>
      <c r="FQ112" s="310"/>
      <c r="FR112" s="310"/>
      <c r="FS112" s="310"/>
      <c r="FT112" s="310"/>
      <c r="FU112" s="310"/>
      <c r="FV112" s="310"/>
      <c r="FW112" s="310"/>
      <c r="FX112" s="310"/>
      <c r="FY112" s="310"/>
      <c r="FZ112" s="310"/>
      <c r="GA112" s="310"/>
      <c r="GB112" s="310"/>
    </row>
    <row r="113" spans="1:184" s="247" customFormat="1" x14ac:dyDescent="0.25">
      <c r="A113" s="157" t="s">
        <v>57</v>
      </c>
      <c r="B113" s="153" t="s">
        <v>272</v>
      </c>
      <c r="C113" s="153">
        <f t="shared" si="8"/>
        <v>40</v>
      </c>
      <c r="D113" s="153" t="s">
        <v>71</v>
      </c>
      <c r="E113" s="153"/>
      <c r="F113" s="153" t="s">
        <v>273</v>
      </c>
      <c r="G113" s="303"/>
      <c r="H113" s="153"/>
      <c r="I113" s="153"/>
      <c r="J113" s="243" t="s">
        <v>274</v>
      </c>
      <c r="K113" s="153">
        <v>40</v>
      </c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 t="s">
        <v>159</v>
      </c>
      <c r="AA113" s="153">
        <v>20</v>
      </c>
      <c r="AB113" s="153">
        <v>20</v>
      </c>
      <c r="AC113" s="153"/>
      <c r="AD113" s="153" t="s">
        <v>275</v>
      </c>
      <c r="AE113" s="153" t="s">
        <v>276</v>
      </c>
      <c r="AF113" s="153" t="s">
        <v>275</v>
      </c>
      <c r="AG113" s="153">
        <v>0</v>
      </c>
      <c r="AH113" s="153" t="s">
        <v>83</v>
      </c>
      <c r="AI113" s="153" t="s">
        <v>277</v>
      </c>
      <c r="AJ113" s="153">
        <v>5</v>
      </c>
      <c r="AK113" s="153"/>
      <c r="AL113" s="153"/>
      <c r="AM113" s="153"/>
      <c r="AN113" s="247" t="s">
        <v>1490</v>
      </c>
      <c r="AO113" s="310"/>
      <c r="AP113" s="310"/>
      <c r="AQ113" s="310"/>
      <c r="AR113" s="310"/>
      <c r="AS113" s="310"/>
      <c r="AT113" s="310"/>
      <c r="AU113" s="310"/>
      <c r="AV113" s="310"/>
      <c r="AW113" s="310"/>
      <c r="AX113" s="310"/>
      <c r="AY113" s="310"/>
      <c r="AZ113" s="310"/>
      <c r="BA113" s="310"/>
      <c r="BB113" s="310"/>
      <c r="BC113" s="310"/>
      <c r="BD113" s="310"/>
      <c r="BE113" s="310"/>
      <c r="BF113" s="310"/>
      <c r="BG113" s="310"/>
      <c r="BH113" s="310"/>
      <c r="BI113" s="310"/>
      <c r="BJ113" s="310"/>
      <c r="BK113" s="310"/>
      <c r="BL113" s="310"/>
      <c r="BM113" s="310"/>
      <c r="BN113" s="310"/>
      <c r="BO113" s="310"/>
      <c r="BP113" s="310"/>
      <c r="BQ113" s="310"/>
      <c r="BR113" s="310"/>
      <c r="BS113" s="310"/>
      <c r="BT113" s="310"/>
      <c r="BU113" s="310"/>
      <c r="BV113" s="310"/>
      <c r="BW113" s="310"/>
      <c r="BX113" s="310"/>
      <c r="BY113" s="310"/>
      <c r="BZ113" s="310"/>
      <c r="CA113" s="310"/>
      <c r="CB113" s="310"/>
      <c r="CC113" s="310"/>
      <c r="CD113" s="310"/>
      <c r="CE113" s="310"/>
      <c r="CF113" s="310"/>
      <c r="CG113" s="310"/>
      <c r="CH113" s="310"/>
      <c r="CI113" s="310"/>
      <c r="CJ113" s="310"/>
      <c r="CK113" s="310"/>
      <c r="CL113" s="310"/>
      <c r="CM113" s="310"/>
      <c r="CN113" s="310"/>
      <c r="CO113" s="310"/>
      <c r="CP113" s="310"/>
      <c r="CQ113" s="310"/>
      <c r="CR113" s="310"/>
      <c r="CS113" s="310"/>
      <c r="CT113" s="310"/>
      <c r="CU113" s="310"/>
      <c r="CV113" s="310"/>
      <c r="CW113" s="310"/>
      <c r="CX113" s="310"/>
      <c r="CY113" s="310"/>
      <c r="CZ113" s="310"/>
      <c r="DA113" s="310"/>
      <c r="DB113" s="310"/>
      <c r="DC113" s="310"/>
      <c r="DD113" s="310"/>
      <c r="DE113" s="310"/>
      <c r="DF113" s="310"/>
      <c r="DG113" s="310"/>
      <c r="DH113" s="310"/>
      <c r="DI113" s="310"/>
      <c r="DJ113" s="310"/>
      <c r="DK113" s="310"/>
      <c r="DL113" s="310"/>
      <c r="DM113" s="310"/>
      <c r="DN113" s="310"/>
      <c r="DO113" s="310"/>
      <c r="DP113" s="310"/>
      <c r="DQ113" s="310"/>
      <c r="DR113" s="310"/>
      <c r="DS113" s="310"/>
      <c r="DT113" s="310"/>
      <c r="DU113" s="310"/>
      <c r="DV113" s="310"/>
      <c r="DW113" s="310"/>
      <c r="DX113" s="310"/>
      <c r="DY113" s="310"/>
      <c r="DZ113" s="310"/>
      <c r="EA113" s="310"/>
      <c r="EB113" s="310"/>
      <c r="EC113" s="310"/>
      <c r="ED113" s="310"/>
      <c r="EE113" s="310"/>
      <c r="EF113" s="310"/>
      <c r="EG113" s="310"/>
      <c r="EH113" s="310"/>
      <c r="EI113" s="310"/>
      <c r="EJ113" s="310"/>
      <c r="EK113" s="310"/>
      <c r="EL113" s="310"/>
      <c r="EM113" s="310"/>
      <c r="EN113" s="310"/>
      <c r="EO113" s="310"/>
      <c r="EP113" s="310"/>
      <c r="EQ113" s="310"/>
      <c r="ER113" s="310"/>
      <c r="ES113" s="310"/>
      <c r="ET113" s="310"/>
      <c r="EU113" s="310"/>
      <c r="EV113" s="310"/>
      <c r="EW113" s="310"/>
      <c r="EX113" s="310"/>
      <c r="EY113" s="310"/>
      <c r="EZ113" s="310"/>
      <c r="FA113" s="310"/>
      <c r="FB113" s="310"/>
      <c r="FC113" s="310"/>
      <c r="FD113" s="310"/>
      <c r="FE113" s="310"/>
      <c r="FF113" s="310"/>
      <c r="FG113" s="310"/>
      <c r="FH113" s="310"/>
      <c r="FI113" s="310"/>
      <c r="FJ113" s="310"/>
      <c r="FK113" s="310"/>
      <c r="FL113" s="310"/>
      <c r="FM113" s="310"/>
      <c r="FN113" s="310"/>
      <c r="FO113" s="310"/>
      <c r="FP113" s="310"/>
      <c r="FQ113" s="310"/>
      <c r="FR113" s="310"/>
      <c r="FS113" s="310"/>
      <c r="FT113" s="310"/>
      <c r="FU113" s="310"/>
      <c r="FV113" s="310"/>
      <c r="FW113" s="310"/>
      <c r="FX113" s="310"/>
      <c r="FY113" s="310"/>
      <c r="FZ113" s="310"/>
      <c r="GA113" s="310"/>
      <c r="GB113" s="310"/>
    </row>
    <row r="114" spans="1:184" s="247" customFormat="1" x14ac:dyDescent="0.25">
      <c r="A114" s="157" t="s">
        <v>57</v>
      </c>
      <c r="B114" s="153" t="s">
        <v>272</v>
      </c>
      <c r="C114" s="153">
        <f t="shared" si="8"/>
        <v>40</v>
      </c>
      <c r="D114" s="153" t="s">
        <v>71</v>
      </c>
      <c r="E114" s="153"/>
      <c r="F114" s="153" t="s">
        <v>273</v>
      </c>
      <c r="G114" s="303"/>
      <c r="H114" s="153"/>
      <c r="I114" s="153"/>
      <c r="J114" s="243" t="s">
        <v>274</v>
      </c>
      <c r="K114" s="153">
        <v>40</v>
      </c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 t="s">
        <v>726</v>
      </c>
      <c r="AA114" s="153">
        <v>20</v>
      </c>
      <c r="AB114" s="153">
        <v>20</v>
      </c>
      <c r="AC114" s="153"/>
      <c r="AD114" s="244">
        <v>7000156</v>
      </c>
      <c r="AE114" s="153" t="s">
        <v>786</v>
      </c>
      <c r="AF114" s="244" t="s">
        <v>787</v>
      </c>
      <c r="AG114" s="153">
        <v>1</v>
      </c>
      <c r="AH114" s="153" t="s">
        <v>729</v>
      </c>
      <c r="AI114" s="153">
        <v>4.9000000000000004</v>
      </c>
      <c r="AJ114" s="153">
        <v>5</v>
      </c>
      <c r="AK114" s="153"/>
      <c r="AL114" s="153"/>
      <c r="AM114" s="153"/>
      <c r="AN114" s="247" t="s">
        <v>1490</v>
      </c>
      <c r="AO114" s="310"/>
      <c r="AP114" s="310"/>
      <c r="AQ114" s="310"/>
      <c r="AR114" s="310"/>
      <c r="AS114" s="310"/>
      <c r="AT114" s="310"/>
      <c r="AU114" s="310"/>
      <c r="AV114" s="310"/>
      <c r="AW114" s="310"/>
      <c r="AX114" s="310"/>
      <c r="AY114" s="310"/>
      <c r="AZ114" s="310"/>
      <c r="BA114" s="310"/>
      <c r="BB114" s="310"/>
      <c r="BC114" s="310"/>
      <c r="BD114" s="310"/>
      <c r="BE114" s="310"/>
      <c r="BF114" s="310"/>
      <c r="BG114" s="310"/>
      <c r="BH114" s="310"/>
      <c r="BI114" s="310"/>
      <c r="BJ114" s="310"/>
      <c r="BK114" s="310"/>
      <c r="BL114" s="310"/>
      <c r="BM114" s="310"/>
      <c r="BN114" s="310"/>
      <c r="BO114" s="310"/>
      <c r="BP114" s="310"/>
      <c r="BQ114" s="310"/>
      <c r="BR114" s="310"/>
      <c r="BS114" s="310"/>
      <c r="BT114" s="310"/>
      <c r="BU114" s="310"/>
      <c r="BV114" s="310"/>
      <c r="BW114" s="310"/>
      <c r="BX114" s="310"/>
      <c r="BY114" s="310"/>
      <c r="BZ114" s="310"/>
      <c r="CA114" s="310"/>
      <c r="CB114" s="310"/>
      <c r="CC114" s="310"/>
      <c r="CD114" s="310"/>
      <c r="CE114" s="310"/>
      <c r="CF114" s="310"/>
      <c r="CG114" s="310"/>
      <c r="CH114" s="310"/>
      <c r="CI114" s="310"/>
      <c r="CJ114" s="310"/>
      <c r="CK114" s="310"/>
      <c r="CL114" s="310"/>
      <c r="CM114" s="310"/>
      <c r="CN114" s="310"/>
      <c r="CO114" s="310"/>
      <c r="CP114" s="310"/>
      <c r="CQ114" s="310"/>
      <c r="CR114" s="310"/>
      <c r="CS114" s="310"/>
      <c r="CT114" s="310"/>
      <c r="CU114" s="310"/>
      <c r="CV114" s="310"/>
      <c r="CW114" s="310"/>
      <c r="CX114" s="310"/>
      <c r="CY114" s="310"/>
      <c r="CZ114" s="310"/>
      <c r="DA114" s="310"/>
      <c r="DB114" s="310"/>
      <c r="DC114" s="310"/>
      <c r="DD114" s="310"/>
      <c r="DE114" s="310"/>
      <c r="DF114" s="310"/>
      <c r="DG114" s="310"/>
      <c r="DH114" s="310"/>
      <c r="DI114" s="310"/>
      <c r="DJ114" s="310"/>
      <c r="DK114" s="310"/>
      <c r="DL114" s="310"/>
      <c r="DM114" s="310"/>
      <c r="DN114" s="310"/>
      <c r="DO114" s="310"/>
      <c r="DP114" s="310"/>
      <c r="DQ114" s="310"/>
      <c r="DR114" s="310"/>
      <c r="DS114" s="310"/>
      <c r="DT114" s="310"/>
      <c r="DU114" s="310"/>
      <c r="DV114" s="310"/>
      <c r="DW114" s="310"/>
      <c r="DX114" s="310"/>
      <c r="DY114" s="310"/>
      <c r="DZ114" s="310"/>
      <c r="EA114" s="310"/>
      <c r="EB114" s="310"/>
      <c r="EC114" s="310"/>
      <c r="ED114" s="310"/>
      <c r="EE114" s="310"/>
      <c r="EF114" s="310"/>
      <c r="EG114" s="310"/>
      <c r="EH114" s="310"/>
      <c r="EI114" s="310"/>
      <c r="EJ114" s="310"/>
      <c r="EK114" s="310"/>
      <c r="EL114" s="310"/>
      <c r="EM114" s="310"/>
      <c r="EN114" s="310"/>
      <c r="EO114" s="310"/>
      <c r="EP114" s="310"/>
      <c r="EQ114" s="310"/>
      <c r="ER114" s="310"/>
      <c r="ES114" s="310"/>
      <c r="ET114" s="310"/>
      <c r="EU114" s="310"/>
      <c r="EV114" s="310"/>
      <c r="EW114" s="310"/>
      <c r="EX114" s="310"/>
      <c r="EY114" s="310"/>
      <c r="EZ114" s="310"/>
      <c r="FA114" s="310"/>
      <c r="FB114" s="310"/>
      <c r="FC114" s="310"/>
      <c r="FD114" s="310"/>
      <c r="FE114" s="310"/>
      <c r="FF114" s="310"/>
      <c r="FG114" s="310"/>
      <c r="FH114" s="310"/>
      <c r="FI114" s="310"/>
      <c r="FJ114" s="310"/>
      <c r="FK114" s="310"/>
      <c r="FL114" s="310"/>
      <c r="FM114" s="310"/>
      <c r="FN114" s="310"/>
      <c r="FO114" s="310"/>
      <c r="FP114" s="310"/>
      <c r="FQ114" s="310"/>
      <c r="FR114" s="310"/>
      <c r="FS114" s="310"/>
      <c r="FT114" s="310"/>
      <c r="FU114" s="310"/>
      <c r="FV114" s="310"/>
      <c r="FW114" s="310"/>
      <c r="FX114" s="310"/>
      <c r="FY114" s="310"/>
      <c r="FZ114" s="310"/>
      <c r="GA114" s="310"/>
      <c r="GB114" s="310"/>
    </row>
    <row r="115" spans="1:184" s="247" customFormat="1" x14ac:dyDescent="0.25">
      <c r="A115" s="246" t="s">
        <v>57</v>
      </c>
      <c r="B115" s="247" t="s">
        <v>272</v>
      </c>
      <c r="C115" s="247">
        <f t="shared" si="8"/>
        <v>40</v>
      </c>
      <c r="D115" s="247" t="s">
        <v>71</v>
      </c>
      <c r="F115" s="247" t="s">
        <v>273</v>
      </c>
      <c r="G115" s="304"/>
      <c r="J115" s="248" t="s">
        <v>274</v>
      </c>
      <c r="K115" s="247">
        <v>40</v>
      </c>
      <c r="Z115" s="247" t="s">
        <v>882</v>
      </c>
      <c r="AA115" s="247">
        <v>12</v>
      </c>
      <c r="AB115" s="247">
        <v>12</v>
      </c>
      <c r="AD115" s="247" t="s">
        <v>1110</v>
      </c>
      <c r="AE115" s="247" t="s">
        <v>1111</v>
      </c>
      <c r="AF115" s="247">
        <v>2900</v>
      </c>
      <c r="AG115" s="247">
        <v>0</v>
      </c>
      <c r="AH115" s="247" t="s">
        <v>888</v>
      </c>
      <c r="AI115" s="305">
        <v>5.35</v>
      </c>
      <c r="AJ115" s="247">
        <v>5</v>
      </c>
      <c r="AN115" s="247" t="s">
        <v>1490</v>
      </c>
      <c r="AO115" s="310"/>
      <c r="AP115" s="310"/>
      <c r="AQ115" s="310"/>
      <c r="AR115" s="310"/>
      <c r="AS115" s="310"/>
      <c r="AT115" s="310"/>
      <c r="AU115" s="310"/>
      <c r="AV115" s="310"/>
      <c r="AW115" s="310"/>
      <c r="AX115" s="310"/>
      <c r="AY115" s="310"/>
      <c r="AZ115" s="310"/>
      <c r="BA115" s="310"/>
      <c r="BB115" s="310"/>
      <c r="BC115" s="310"/>
      <c r="BD115" s="310"/>
      <c r="BE115" s="310"/>
      <c r="BF115" s="310"/>
      <c r="BG115" s="310"/>
      <c r="BH115" s="310"/>
      <c r="BI115" s="310"/>
      <c r="BJ115" s="310"/>
      <c r="BK115" s="310"/>
      <c r="BL115" s="310"/>
      <c r="BM115" s="310"/>
      <c r="BN115" s="310"/>
      <c r="BO115" s="310"/>
      <c r="BP115" s="310"/>
      <c r="BQ115" s="310"/>
      <c r="BR115" s="310"/>
      <c r="BS115" s="310"/>
      <c r="BT115" s="310"/>
      <c r="BU115" s="310"/>
      <c r="BV115" s="310"/>
      <c r="BW115" s="310"/>
      <c r="BX115" s="310"/>
      <c r="BY115" s="310"/>
      <c r="BZ115" s="310"/>
      <c r="CA115" s="310"/>
      <c r="CB115" s="310"/>
      <c r="CC115" s="310"/>
      <c r="CD115" s="310"/>
      <c r="CE115" s="310"/>
      <c r="CF115" s="310"/>
      <c r="CG115" s="310"/>
      <c r="CH115" s="310"/>
      <c r="CI115" s="310"/>
      <c r="CJ115" s="310"/>
      <c r="CK115" s="310"/>
      <c r="CL115" s="310"/>
      <c r="CM115" s="310"/>
      <c r="CN115" s="310"/>
      <c r="CO115" s="310"/>
      <c r="CP115" s="310"/>
      <c r="CQ115" s="310"/>
      <c r="CR115" s="310"/>
      <c r="CS115" s="310"/>
      <c r="CT115" s="310"/>
      <c r="CU115" s="310"/>
      <c r="CV115" s="310"/>
      <c r="CW115" s="310"/>
      <c r="CX115" s="310"/>
      <c r="CY115" s="310"/>
      <c r="CZ115" s="310"/>
      <c r="DA115" s="310"/>
      <c r="DB115" s="310"/>
      <c r="DC115" s="310"/>
      <c r="DD115" s="310"/>
      <c r="DE115" s="310"/>
      <c r="DF115" s="310"/>
      <c r="DG115" s="310"/>
      <c r="DH115" s="310"/>
      <c r="DI115" s="310"/>
      <c r="DJ115" s="310"/>
      <c r="DK115" s="310"/>
      <c r="DL115" s="310"/>
      <c r="DM115" s="310"/>
      <c r="DN115" s="310"/>
      <c r="DO115" s="310"/>
      <c r="DP115" s="310"/>
      <c r="DQ115" s="310"/>
      <c r="DR115" s="310"/>
      <c r="DS115" s="310"/>
      <c r="DT115" s="310"/>
      <c r="DU115" s="310"/>
      <c r="DV115" s="310"/>
      <c r="DW115" s="310"/>
      <c r="DX115" s="310"/>
      <c r="DY115" s="310"/>
      <c r="DZ115" s="310"/>
      <c r="EA115" s="310"/>
      <c r="EB115" s="310"/>
      <c r="EC115" s="310"/>
      <c r="ED115" s="310"/>
      <c r="EE115" s="310"/>
      <c r="EF115" s="310"/>
      <c r="EG115" s="310"/>
      <c r="EH115" s="310"/>
      <c r="EI115" s="310"/>
      <c r="EJ115" s="310"/>
      <c r="EK115" s="310"/>
      <c r="EL115" s="310"/>
      <c r="EM115" s="310"/>
      <c r="EN115" s="310"/>
      <c r="EO115" s="310"/>
      <c r="EP115" s="310"/>
      <c r="EQ115" s="310"/>
      <c r="ER115" s="310"/>
      <c r="ES115" s="310"/>
      <c r="ET115" s="310"/>
      <c r="EU115" s="310"/>
      <c r="EV115" s="310"/>
      <c r="EW115" s="310"/>
      <c r="EX115" s="310"/>
      <c r="EY115" s="310"/>
      <c r="EZ115" s="310"/>
      <c r="FA115" s="310"/>
      <c r="FB115" s="310"/>
      <c r="FC115" s="310"/>
      <c r="FD115" s="310"/>
      <c r="FE115" s="310"/>
      <c r="FF115" s="310"/>
      <c r="FG115" s="310"/>
      <c r="FH115" s="310"/>
      <c r="FI115" s="310"/>
      <c r="FJ115" s="310"/>
      <c r="FK115" s="310"/>
      <c r="FL115" s="310"/>
      <c r="FM115" s="310"/>
      <c r="FN115" s="310"/>
      <c r="FO115" s="310"/>
      <c r="FP115" s="310"/>
      <c r="FQ115" s="310"/>
      <c r="FR115" s="310"/>
      <c r="FS115" s="310"/>
      <c r="FT115" s="310"/>
      <c r="FU115" s="310"/>
      <c r="FV115" s="310"/>
      <c r="FW115" s="310"/>
      <c r="FX115" s="310"/>
      <c r="FY115" s="310"/>
      <c r="FZ115" s="310"/>
      <c r="GA115" s="310"/>
      <c r="GB115" s="310"/>
    </row>
    <row r="116" spans="1:184" s="247" customFormat="1" x14ac:dyDescent="0.25">
      <c r="A116" s="246" t="s">
        <v>57</v>
      </c>
      <c r="B116" s="247" t="s">
        <v>272</v>
      </c>
      <c r="C116" s="247">
        <v>40</v>
      </c>
      <c r="D116" s="247" t="s">
        <v>71</v>
      </c>
      <c r="G116" s="304"/>
      <c r="J116" s="248"/>
      <c r="Z116" s="247" t="s">
        <v>882</v>
      </c>
      <c r="AA116" s="247">
        <v>10</v>
      </c>
      <c r="AB116" s="247">
        <v>10</v>
      </c>
      <c r="AD116" s="247" t="s">
        <v>1030</v>
      </c>
      <c r="AE116" s="247" t="s">
        <v>1031</v>
      </c>
      <c r="AF116" s="247">
        <v>2901</v>
      </c>
      <c r="AG116" s="247">
        <v>0</v>
      </c>
      <c r="AH116" s="247" t="s">
        <v>888</v>
      </c>
      <c r="AI116" s="305">
        <v>6.25</v>
      </c>
      <c r="AN116" s="247" t="s">
        <v>1490</v>
      </c>
      <c r="AO116" s="310"/>
      <c r="AP116" s="310"/>
      <c r="AQ116" s="310"/>
      <c r="AR116" s="310"/>
      <c r="AS116" s="310"/>
      <c r="AT116" s="310"/>
      <c r="AU116" s="310"/>
      <c r="AV116" s="310"/>
      <c r="AW116" s="310"/>
      <c r="AX116" s="310"/>
      <c r="AY116" s="310"/>
      <c r="AZ116" s="310"/>
      <c r="BA116" s="310"/>
      <c r="BB116" s="310"/>
      <c r="BC116" s="310"/>
      <c r="BD116" s="310"/>
      <c r="BE116" s="310"/>
      <c r="BF116" s="310"/>
      <c r="BG116" s="310"/>
      <c r="BH116" s="310"/>
      <c r="BI116" s="310"/>
      <c r="BJ116" s="310"/>
      <c r="BK116" s="310"/>
      <c r="BL116" s="310"/>
      <c r="BM116" s="310"/>
      <c r="BN116" s="310"/>
      <c r="BO116" s="310"/>
      <c r="BP116" s="310"/>
      <c r="BQ116" s="310"/>
      <c r="BR116" s="310"/>
      <c r="BS116" s="310"/>
      <c r="BT116" s="310"/>
      <c r="BU116" s="310"/>
      <c r="BV116" s="310"/>
      <c r="BW116" s="310"/>
      <c r="BX116" s="310"/>
      <c r="BY116" s="310"/>
      <c r="BZ116" s="310"/>
      <c r="CA116" s="310"/>
      <c r="CB116" s="310"/>
      <c r="CC116" s="310"/>
      <c r="CD116" s="310"/>
      <c r="CE116" s="310"/>
      <c r="CF116" s="310"/>
      <c r="CG116" s="310"/>
      <c r="CH116" s="310"/>
      <c r="CI116" s="310"/>
      <c r="CJ116" s="310"/>
      <c r="CK116" s="310"/>
      <c r="CL116" s="310"/>
      <c r="CM116" s="310"/>
      <c r="CN116" s="310"/>
      <c r="CO116" s="310"/>
      <c r="CP116" s="310"/>
      <c r="CQ116" s="310"/>
      <c r="CR116" s="310"/>
      <c r="CS116" s="310"/>
      <c r="CT116" s="310"/>
      <c r="CU116" s="310"/>
      <c r="CV116" s="310"/>
      <c r="CW116" s="310"/>
      <c r="CX116" s="310"/>
      <c r="CY116" s="310"/>
      <c r="CZ116" s="310"/>
      <c r="DA116" s="310"/>
      <c r="DB116" s="310"/>
      <c r="DC116" s="310"/>
      <c r="DD116" s="310"/>
      <c r="DE116" s="310"/>
      <c r="DF116" s="310"/>
      <c r="DG116" s="310"/>
      <c r="DH116" s="310"/>
      <c r="DI116" s="310"/>
      <c r="DJ116" s="310"/>
      <c r="DK116" s="310"/>
      <c r="DL116" s="310"/>
      <c r="DM116" s="310"/>
      <c r="DN116" s="310"/>
      <c r="DO116" s="310"/>
      <c r="DP116" s="310"/>
      <c r="DQ116" s="310"/>
      <c r="DR116" s="310"/>
      <c r="DS116" s="310"/>
      <c r="DT116" s="310"/>
      <c r="DU116" s="310"/>
      <c r="DV116" s="310"/>
      <c r="DW116" s="310"/>
      <c r="DX116" s="310"/>
      <c r="DY116" s="310"/>
      <c r="DZ116" s="310"/>
      <c r="EA116" s="310"/>
      <c r="EB116" s="310"/>
      <c r="EC116" s="310"/>
      <c r="ED116" s="310"/>
      <c r="EE116" s="310"/>
      <c r="EF116" s="310"/>
      <c r="EG116" s="310"/>
      <c r="EH116" s="310"/>
      <c r="EI116" s="310"/>
      <c r="EJ116" s="310"/>
      <c r="EK116" s="310"/>
      <c r="EL116" s="310"/>
      <c r="EM116" s="310"/>
      <c r="EN116" s="310"/>
      <c r="EO116" s="310"/>
      <c r="EP116" s="310"/>
      <c r="EQ116" s="310"/>
      <c r="ER116" s="310"/>
      <c r="ES116" s="310"/>
      <c r="ET116" s="310"/>
      <c r="EU116" s="310"/>
      <c r="EV116" s="310"/>
      <c r="EW116" s="310"/>
      <c r="EX116" s="310"/>
      <c r="EY116" s="310"/>
      <c r="EZ116" s="310"/>
      <c r="FA116" s="310"/>
      <c r="FB116" s="310"/>
      <c r="FC116" s="310"/>
      <c r="FD116" s="310"/>
      <c r="FE116" s="310"/>
      <c r="FF116" s="310"/>
      <c r="FG116" s="310"/>
      <c r="FH116" s="310"/>
      <c r="FI116" s="310"/>
      <c r="FJ116" s="310"/>
      <c r="FK116" s="310"/>
      <c r="FL116" s="310"/>
      <c r="FM116" s="310"/>
      <c r="FN116" s="310"/>
      <c r="FO116" s="310"/>
      <c r="FP116" s="310"/>
      <c r="FQ116" s="310"/>
      <c r="FR116" s="310"/>
      <c r="FS116" s="310"/>
      <c r="FT116" s="310"/>
      <c r="FU116" s="310"/>
      <c r="FV116" s="310"/>
      <c r="FW116" s="310"/>
      <c r="FX116" s="310"/>
      <c r="FY116" s="310"/>
      <c r="FZ116" s="310"/>
      <c r="GA116" s="310"/>
      <c r="GB116" s="310"/>
    </row>
    <row r="117" spans="1:184" s="247" customFormat="1" x14ac:dyDescent="0.25">
      <c r="A117" s="157" t="s">
        <v>57</v>
      </c>
      <c r="B117" s="153" t="s">
        <v>272</v>
      </c>
      <c r="C117" s="153">
        <f>SUM(I117,K117,M117,O117,Q117,S117,U117,W117,Y117)</f>
        <v>40</v>
      </c>
      <c r="D117" s="153" t="s">
        <v>71</v>
      </c>
      <c r="E117" s="153"/>
      <c r="F117" s="153" t="s">
        <v>273</v>
      </c>
      <c r="G117" s="303"/>
      <c r="H117" s="153"/>
      <c r="I117" s="153"/>
      <c r="J117" s="243" t="s">
        <v>274</v>
      </c>
      <c r="K117" s="153">
        <v>40</v>
      </c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 t="s">
        <v>1283</v>
      </c>
      <c r="AA117" s="153">
        <v>20</v>
      </c>
      <c r="AB117" s="153">
        <v>20</v>
      </c>
      <c r="AC117" s="153"/>
      <c r="AD117" s="245" t="s">
        <v>1340</v>
      </c>
      <c r="AE117" s="153" t="s">
        <v>1341</v>
      </c>
      <c r="AF117" s="244">
        <v>4356200011</v>
      </c>
      <c r="AG117" s="153">
        <v>1</v>
      </c>
      <c r="AH117" s="153" t="s">
        <v>626</v>
      </c>
      <c r="AI117" s="306">
        <v>10.199999999999999</v>
      </c>
      <c r="AJ117" s="153">
        <v>3</v>
      </c>
      <c r="AK117" s="153"/>
      <c r="AL117" s="153"/>
      <c r="AM117" s="153"/>
      <c r="AN117" s="247" t="s">
        <v>1490</v>
      </c>
      <c r="AO117" s="310"/>
      <c r="AP117" s="310"/>
      <c r="AQ117" s="310"/>
      <c r="AR117" s="310"/>
      <c r="AS117" s="310"/>
      <c r="AT117" s="310"/>
      <c r="AU117" s="310"/>
      <c r="AV117" s="310"/>
      <c r="AW117" s="310"/>
      <c r="AX117" s="310"/>
      <c r="AY117" s="310"/>
      <c r="AZ117" s="310"/>
      <c r="BA117" s="310"/>
      <c r="BB117" s="310"/>
      <c r="BC117" s="310"/>
      <c r="BD117" s="310"/>
      <c r="BE117" s="310"/>
      <c r="BF117" s="310"/>
      <c r="BG117" s="310"/>
      <c r="BH117" s="310"/>
      <c r="BI117" s="310"/>
      <c r="BJ117" s="310"/>
      <c r="BK117" s="310"/>
      <c r="BL117" s="310"/>
      <c r="BM117" s="310"/>
      <c r="BN117" s="310"/>
      <c r="BO117" s="310"/>
      <c r="BP117" s="310"/>
      <c r="BQ117" s="310"/>
      <c r="BR117" s="310"/>
      <c r="BS117" s="310"/>
      <c r="BT117" s="310"/>
      <c r="BU117" s="310"/>
      <c r="BV117" s="310"/>
      <c r="BW117" s="310"/>
      <c r="BX117" s="310"/>
      <c r="BY117" s="310"/>
      <c r="BZ117" s="310"/>
      <c r="CA117" s="310"/>
      <c r="CB117" s="310"/>
      <c r="CC117" s="310"/>
      <c r="CD117" s="310"/>
      <c r="CE117" s="310"/>
      <c r="CF117" s="310"/>
      <c r="CG117" s="310"/>
      <c r="CH117" s="310"/>
      <c r="CI117" s="310"/>
      <c r="CJ117" s="310"/>
      <c r="CK117" s="310"/>
      <c r="CL117" s="310"/>
      <c r="CM117" s="310"/>
      <c r="CN117" s="310"/>
      <c r="CO117" s="310"/>
      <c r="CP117" s="310"/>
      <c r="CQ117" s="310"/>
      <c r="CR117" s="310"/>
      <c r="CS117" s="310"/>
      <c r="CT117" s="310"/>
      <c r="CU117" s="310"/>
      <c r="CV117" s="310"/>
      <c r="CW117" s="310"/>
      <c r="CX117" s="310"/>
      <c r="CY117" s="310"/>
      <c r="CZ117" s="310"/>
      <c r="DA117" s="310"/>
      <c r="DB117" s="310"/>
      <c r="DC117" s="310"/>
      <c r="DD117" s="310"/>
      <c r="DE117" s="310"/>
      <c r="DF117" s="310"/>
      <c r="DG117" s="310"/>
      <c r="DH117" s="310"/>
      <c r="DI117" s="310"/>
      <c r="DJ117" s="310"/>
      <c r="DK117" s="310"/>
      <c r="DL117" s="310"/>
      <c r="DM117" s="310"/>
      <c r="DN117" s="310"/>
      <c r="DO117" s="310"/>
      <c r="DP117" s="310"/>
      <c r="DQ117" s="310"/>
      <c r="DR117" s="310"/>
      <c r="DS117" s="310"/>
      <c r="DT117" s="310"/>
      <c r="DU117" s="310"/>
      <c r="DV117" s="310"/>
      <c r="DW117" s="310"/>
      <c r="DX117" s="310"/>
      <c r="DY117" s="310"/>
      <c r="DZ117" s="310"/>
      <c r="EA117" s="310"/>
      <c r="EB117" s="310"/>
      <c r="EC117" s="310"/>
      <c r="ED117" s="310"/>
      <c r="EE117" s="310"/>
      <c r="EF117" s="310"/>
      <c r="EG117" s="310"/>
      <c r="EH117" s="310"/>
      <c r="EI117" s="310"/>
      <c r="EJ117" s="310"/>
      <c r="EK117" s="310"/>
      <c r="EL117" s="310"/>
      <c r="EM117" s="310"/>
      <c r="EN117" s="310"/>
      <c r="EO117" s="310"/>
      <c r="EP117" s="310"/>
      <c r="EQ117" s="310"/>
      <c r="ER117" s="310"/>
      <c r="ES117" s="310"/>
      <c r="ET117" s="310"/>
      <c r="EU117" s="310"/>
      <c r="EV117" s="310"/>
      <c r="EW117" s="310"/>
      <c r="EX117" s="310"/>
      <c r="EY117" s="310"/>
      <c r="EZ117" s="310"/>
      <c r="FA117" s="310"/>
      <c r="FB117" s="310"/>
      <c r="FC117" s="310"/>
      <c r="FD117" s="310"/>
      <c r="FE117" s="310"/>
      <c r="FF117" s="310"/>
      <c r="FG117" s="310"/>
      <c r="FH117" s="310"/>
      <c r="FI117" s="310"/>
      <c r="FJ117" s="310"/>
      <c r="FK117" s="310"/>
      <c r="FL117" s="310"/>
      <c r="FM117" s="310"/>
      <c r="FN117" s="310"/>
      <c r="FO117" s="310"/>
      <c r="FP117" s="310"/>
      <c r="FQ117" s="310"/>
      <c r="FR117" s="310"/>
      <c r="FS117" s="310"/>
      <c r="FT117" s="310"/>
      <c r="FU117" s="310"/>
      <c r="FV117" s="310"/>
      <c r="FW117" s="310"/>
      <c r="FX117" s="310"/>
      <c r="FY117" s="310"/>
      <c r="FZ117" s="310"/>
      <c r="GA117" s="310"/>
      <c r="GB117" s="310"/>
    </row>
  </sheetData>
  <sortState ref="A2:AN117">
    <sortCondition ref="A2:A117"/>
    <sortCondition ref="E2:E117"/>
    <sortCondition ref="Z2:Z117"/>
  </sortState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5"/>
  <sheetViews>
    <sheetView zoomScale="80" zoomScaleNormal="80" workbookViewId="0">
      <pane xSplit="5" ySplit="1" topLeftCell="Y2" activePane="bottomRight" state="frozen"/>
      <selection pane="topRight" activeCell="F1" sqref="F1"/>
      <selection pane="bottomLeft" activeCell="A2" sqref="A2"/>
      <selection pane="bottomRight" activeCell="AO6" sqref="AO6"/>
    </sheetView>
  </sheetViews>
  <sheetFormatPr defaultRowHeight="15" x14ac:dyDescent="0.25"/>
  <cols>
    <col min="1" max="1" width="17.28515625" customWidth="1"/>
    <col min="2" max="2" width="36.140625" customWidth="1"/>
    <col min="3" max="3" width="13" customWidth="1"/>
    <col min="4" max="4" width="8.5703125" customWidth="1"/>
    <col min="5" max="5" width="13.140625" customWidth="1"/>
    <col min="6" max="6" width="8.7109375" customWidth="1"/>
    <col min="7" max="7" width="118.85546875" customWidth="1"/>
    <col min="8" max="8" width="29.42578125" customWidth="1"/>
    <col min="9" max="9" width="12.42578125" customWidth="1"/>
    <col min="10" max="10" width="12" customWidth="1"/>
    <col min="11" max="11" width="12.7109375" customWidth="1"/>
    <col min="12" max="12" width="13.28515625" customWidth="1"/>
    <col min="13" max="13" width="7.7109375" customWidth="1"/>
    <col min="14" max="14" width="19.28515625" customWidth="1"/>
    <col min="15" max="15" width="20" customWidth="1"/>
    <col min="16" max="16" width="15" customWidth="1"/>
    <col min="17" max="17" width="20" customWidth="1"/>
    <col min="18" max="18" width="12.85546875" customWidth="1"/>
    <col min="19" max="19" width="13.7109375" customWidth="1"/>
    <col min="20" max="20" width="13.42578125" customWidth="1"/>
    <col min="21" max="25" width="14.140625" customWidth="1"/>
    <col min="26" max="26" width="17.7109375" bestFit="1" customWidth="1"/>
    <col min="27" max="27" width="13.140625" customWidth="1"/>
    <col min="28" max="28" width="7.140625" customWidth="1"/>
    <col min="29" max="29" width="11.7109375" customWidth="1"/>
    <col min="30" max="30" width="14.140625" customWidth="1"/>
    <col min="31" max="31" width="30.42578125" customWidth="1"/>
    <col min="32" max="32" width="24.5703125" customWidth="1"/>
    <col min="33" max="33" width="6.85546875" customWidth="1"/>
    <col min="34" max="34" width="12.28515625" customWidth="1"/>
    <col min="35" max="35" width="14.7109375" customWidth="1"/>
    <col min="36" max="36" width="10.140625" customWidth="1"/>
    <col min="37" max="37" width="10.28515625" customWidth="1"/>
    <col min="38" max="38" width="11.42578125" customWidth="1"/>
    <col min="39" max="39" width="11.7109375" customWidth="1"/>
    <col min="40" max="40" width="15.5703125" customWidth="1"/>
  </cols>
  <sheetData>
    <row r="1" spans="1:40" s="13" customFormat="1" ht="30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9" t="s">
        <v>18</v>
      </c>
      <c r="T1" s="10" t="s">
        <v>19</v>
      </c>
      <c r="U1" s="10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11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1488</v>
      </c>
    </row>
    <row r="2" spans="1:40" ht="15.75" thickBot="1" x14ac:dyDescent="0.3">
      <c r="A2" s="14" t="s">
        <v>66</v>
      </c>
      <c r="B2" s="14" t="s">
        <v>66</v>
      </c>
      <c r="D2" s="14" t="s">
        <v>39</v>
      </c>
      <c r="E2" s="160" t="s">
        <v>1468</v>
      </c>
      <c r="G2" s="16"/>
      <c r="H2" s="23" t="s">
        <v>97</v>
      </c>
      <c r="Z2" t="s">
        <v>1459</v>
      </c>
      <c r="AD2" s="17"/>
      <c r="AF2" s="17"/>
    </row>
    <row r="3" spans="1:40" s="75" customFormat="1" ht="60" x14ac:dyDescent="0.25">
      <c r="A3" s="74" t="s">
        <v>66</v>
      </c>
      <c r="B3" s="75" t="s">
        <v>93</v>
      </c>
      <c r="C3" s="75">
        <f t="shared" ref="C3:C19" si="0">SUM(I3,K3,M3,O3,Q3,S3,U3,W3,Y3)</f>
        <v>3572</v>
      </c>
      <c r="D3" s="75" t="s">
        <v>94</v>
      </c>
      <c r="E3" s="75" t="s">
        <v>95</v>
      </c>
      <c r="G3" s="76" t="s">
        <v>96</v>
      </c>
      <c r="H3" s="75" t="s">
        <v>97</v>
      </c>
      <c r="I3" s="75">
        <v>3000</v>
      </c>
      <c r="J3" s="77" t="s">
        <v>95</v>
      </c>
      <c r="K3" s="75">
        <v>106</v>
      </c>
      <c r="L3" s="82" t="s">
        <v>95</v>
      </c>
      <c r="M3" s="75">
        <v>240</v>
      </c>
      <c r="N3" s="75" t="s">
        <v>98</v>
      </c>
      <c r="O3" s="75">
        <v>54</v>
      </c>
      <c r="U3" s="75">
        <v>170</v>
      </c>
      <c r="V3" s="75" t="s">
        <v>95</v>
      </c>
      <c r="W3" s="75">
        <v>2</v>
      </c>
      <c r="Z3" s="75" t="s">
        <v>74</v>
      </c>
      <c r="AA3" s="75">
        <v>6</v>
      </c>
      <c r="AB3" s="75">
        <v>6</v>
      </c>
      <c r="AD3" s="78">
        <v>325003000</v>
      </c>
      <c r="AE3" s="75" t="s">
        <v>99</v>
      </c>
      <c r="AF3" s="78">
        <v>325003000</v>
      </c>
      <c r="AG3" s="75">
        <v>0</v>
      </c>
      <c r="AH3" s="75" t="s">
        <v>76</v>
      </c>
      <c r="AI3" s="75">
        <v>8.75</v>
      </c>
      <c r="AJ3" s="75">
        <v>5</v>
      </c>
      <c r="AK3" s="438">
        <f t="shared" ref="AK3:AK8" si="1">(8.5/AI3)*100</f>
        <v>97.142857142857139</v>
      </c>
      <c r="AN3" s="398" t="s">
        <v>1473</v>
      </c>
    </row>
    <row r="4" spans="1:40" s="75" customFormat="1" ht="60" x14ac:dyDescent="0.25">
      <c r="A4" s="74" t="s">
        <v>66</v>
      </c>
      <c r="B4" s="75" t="s">
        <v>93</v>
      </c>
      <c r="C4" s="75">
        <f t="shared" si="0"/>
        <v>3572</v>
      </c>
      <c r="D4" s="75" t="s">
        <v>94</v>
      </c>
      <c r="E4" s="75" t="s">
        <v>95</v>
      </c>
      <c r="G4" s="76" t="s">
        <v>96</v>
      </c>
      <c r="H4" s="75" t="s">
        <v>97</v>
      </c>
      <c r="I4" s="75">
        <v>3000</v>
      </c>
      <c r="J4" s="77" t="s">
        <v>95</v>
      </c>
      <c r="K4" s="75">
        <v>106</v>
      </c>
      <c r="L4" s="82" t="s">
        <v>95</v>
      </c>
      <c r="M4" s="75">
        <v>240</v>
      </c>
      <c r="N4" s="75" t="s">
        <v>98</v>
      </c>
      <c r="O4" s="75">
        <v>54</v>
      </c>
      <c r="U4" s="75">
        <v>170</v>
      </c>
      <c r="V4" s="75" t="s">
        <v>95</v>
      </c>
      <c r="W4" s="75">
        <v>2</v>
      </c>
      <c r="Z4" s="75" t="s">
        <v>613</v>
      </c>
      <c r="AA4" s="75">
        <v>12</v>
      </c>
      <c r="AB4" s="75">
        <v>12</v>
      </c>
      <c r="AD4" s="75">
        <v>845211</v>
      </c>
      <c r="AE4" s="75" t="s">
        <v>616</v>
      </c>
      <c r="AF4" s="75">
        <v>845211</v>
      </c>
      <c r="AH4" s="75" t="s">
        <v>615</v>
      </c>
      <c r="AI4" s="75">
        <v>9.0350000000000001</v>
      </c>
      <c r="AJ4" s="75">
        <v>5</v>
      </c>
      <c r="AK4" s="80">
        <f t="shared" si="1"/>
        <v>94.078583287216375</v>
      </c>
      <c r="AN4" s="374"/>
    </row>
    <row r="5" spans="1:40" s="75" customFormat="1" ht="60" x14ac:dyDescent="0.25">
      <c r="A5" s="74" t="s">
        <v>66</v>
      </c>
      <c r="B5" s="75" t="s">
        <v>93</v>
      </c>
      <c r="C5" s="75">
        <f t="shared" si="0"/>
        <v>3572</v>
      </c>
      <c r="D5" s="75" t="s">
        <v>94</v>
      </c>
      <c r="E5" s="75" t="s">
        <v>95</v>
      </c>
      <c r="G5" s="76" t="s">
        <v>96</v>
      </c>
      <c r="H5" s="75" t="s">
        <v>97</v>
      </c>
      <c r="I5" s="75">
        <v>3000</v>
      </c>
      <c r="J5" s="77" t="s">
        <v>95</v>
      </c>
      <c r="K5" s="75">
        <v>106</v>
      </c>
      <c r="L5" s="82" t="s">
        <v>95</v>
      </c>
      <c r="M5" s="75">
        <v>240</v>
      </c>
      <c r="N5" s="75" t="s">
        <v>98</v>
      </c>
      <c r="O5" s="75">
        <v>54</v>
      </c>
      <c r="U5" s="75">
        <v>170</v>
      </c>
      <c r="V5" s="75" t="s">
        <v>95</v>
      </c>
      <c r="W5" s="75">
        <v>2</v>
      </c>
      <c r="Z5" s="75" t="s">
        <v>692</v>
      </c>
      <c r="AA5" s="75">
        <v>1</v>
      </c>
      <c r="AB5" s="75">
        <v>1</v>
      </c>
      <c r="AC5" s="75">
        <v>1</v>
      </c>
      <c r="AD5" s="79">
        <v>6014217</v>
      </c>
      <c r="AE5" s="75" t="s">
        <v>720</v>
      </c>
      <c r="AF5" s="78">
        <v>6014217</v>
      </c>
      <c r="AH5" s="75" t="s">
        <v>689</v>
      </c>
      <c r="AI5" s="75">
        <v>8.5</v>
      </c>
      <c r="AJ5" s="75">
        <v>3</v>
      </c>
      <c r="AK5" s="453">
        <f t="shared" si="1"/>
        <v>100</v>
      </c>
      <c r="AN5" s="391" t="s">
        <v>1478</v>
      </c>
    </row>
    <row r="6" spans="1:40" s="75" customFormat="1" ht="60" x14ac:dyDescent="0.25">
      <c r="A6" s="74" t="s">
        <v>66</v>
      </c>
      <c r="B6" s="75" t="s">
        <v>93</v>
      </c>
      <c r="C6" s="75">
        <f t="shared" si="0"/>
        <v>3572</v>
      </c>
      <c r="D6" s="75" t="s">
        <v>94</v>
      </c>
      <c r="E6" s="75" t="s">
        <v>95</v>
      </c>
      <c r="G6" s="76" t="s">
        <v>96</v>
      </c>
      <c r="H6" s="75" t="s">
        <v>97</v>
      </c>
      <c r="I6" s="75">
        <v>3000</v>
      </c>
      <c r="J6" s="77" t="s">
        <v>95</v>
      </c>
      <c r="K6" s="75">
        <v>106</v>
      </c>
      <c r="L6" s="82" t="s">
        <v>95</v>
      </c>
      <c r="M6" s="75">
        <v>240</v>
      </c>
      <c r="N6" s="75" t="s">
        <v>98</v>
      </c>
      <c r="O6" s="75">
        <v>54</v>
      </c>
      <c r="U6" s="75">
        <v>170</v>
      </c>
      <c r="V6" s="75" t="s">
        <v>95</v>
      </c>
      <c r="W6" s="75">
        <v>2</v>
      </c>
      <c r="Z6" s="311" t="s">
        <v>726</v>
      </c>
      <c r="AA6" s="75">
        <v>5</v>
      </c>
      <c r="AB6" s="75">
        <v>5</v>
      </c>
      <c r="AD6" s="79">
        <v>1209013</v>
      </c>
      <c r="AE6" s="75" t="s">
        <v>817</v>
      </c>
      <c r="AF6" s="79">
        <v>3871840</v>
      </c>
      <c r="AG6" s="75">
        <v>1</v>
      </c>
      <c r="AH6" s="75" t="s">
        <v>736</v>
      </c>
      <c r="AI6" s="75">
        <v>10.75</v>
      </c>
      <c r="AJ6" s="75">
        <v>5</v>
      </c>
      <c r="AK6" s="80">
        <f t="shared" si="1"/>
        <v>79.069767441860463</v>
      </c>
      <c r="AN6" s="374"/>
    </row>
    <row r="7" spans="1:40" s="75" customFormat="1" x14ac:dyDescent="0.25">
      <c r="A7" s="250" t="s">
        <v>66</v>
      </c>
      <c r="B7" s="251" t="s">
        <v>93</v>
      </c>
      <c r="C7" s="251">
        <f t="shared" si="0"/>
        <v>3572</v>
      </c>
      <c r="D7" s="251" t="s">
        <v>94</v>
      </c>
      <c r="E7" s="251" t="s">
        <v>95</v>
      </c>
      <c r="F7" s="251"/>
      <c r="G7" s="251" t="s">
        <v>96</v>
      </c>
      <c r="H7" s="251" t="s">
        <v>97</v>
      </c>
      <c r="I7" s="251">
        <v>3000</v>
      </c>
      <c r="J7" s="252" t="s">
        <v>95</v>
      </c>
      <c r="K7" s="251">
        <v>106</v>
      </c>
      <c r="L7" s="82" t="s">
        <v>95</v>
      </c>
      <c r="M7" s="251">
        <v>240</v>
      </c>
      <c r="N7" s="251" t="s">
        <v>98</v>
      </c>
      <c r="O7" s="251">
        <v>54</v>
      </c>
      <c r="P7" s="251"/>
      <c r="Q7" s="251"/>
      <c r="R7" s="251"/>
      <c r="S7" s="251"/>
      <c r="T7" s="251"/>
      <c r="U7" s="251">
        <v>170</v>
      </c>
      <c r="V7" s="251" t="s">
        <v>95</v>
      </c>
      <c r="W7" s="251">
        <v>2</v>
      </c>
      <c r="X7" s="251"/>
      <c r="Y7" s="251"/>
      <c r="Z7" s="251" t="s">
        <v>882</v>
      </c>
      <c r="AA7" s="251">
        <v>6</v>
      </c>
      <c r="AB7" s="251">
        <v>6</v>
      </c>
      <c r="AC7" s="251"/>
      <c r="AD7" s="251" t="s">
        <v>1177</v>
      </c>
      <c r="AE7" s="251" t="s">
        <v>1178</v>
      </c>
      <c r="AF7" s="251">
        <v>7152</v>
      </c>
      <c r="AG7" s="251">
        <v>1</v>
      </c>
      <c r="AH7" s="251" t="s">
        <v>888</v>
      </c>
      <c r="AI7" s="75">
        <v>14.2</v>
      </c>
      <c r="AJ7" s="251">
        <v>5</v>
      </c>
      <c r="AK7" s="80">
        <f t="shared" si="1"/>
        <v>59.859154929577464</v>
      </c>
      <c r="AL7" s="251"/>
      <c r="AM7" s="251"/>
      <c r="AN7" s="374"/>
    </row>
    <row r="8" spans="1:40" s="75" customFormat="1" ht="60.75" thickBot="1" x14ac:dyDescent="0.3">
      <c r="A8" s="74" t="s">
        <v>66</v>
      </c>
      <c r="B8" s="75" t="s">
        <v>93</v>
      </c>
      <c r="C8" s="75">
        <f t="shared" si="0"/>
        <v>3572</v>
      </c>
      <c r="D8" s="75" t="s">
        <v>94</v>
      </c>
      <c r="E8" s="75" t="s">
        <v>95</v>
      </c>
      <c r="G8" s="76" t="s">
        <v>96</v>
      </c>
      <c r="H8" s="75" t="s">
        <v>97</v>
      </c>
      <c r="I8" s="75">
        <v>3000</v>
      </c>
      <c r="J8" s="77" t="s">
        <v>95</v>
      </c>
      <c r="K8" s="75">
        <v>106</v>
      </c>
      <c r="L8" s="82" t="s">
        <v>95</v>
      </c>
      <c r="M8" s="75">
        <v>240</v>
      </c>
      <c r="N8" s="75" t="s">
        <v>98</v>
      </c>
      <c r="O8" s="75">
        <v>54</v>
      </c>
      <c r="U8" s="75">
        <v>170</v>
      </c>
      <c r="V8" s="75" t="s">
        <v>95</v>
      </c>
      <c r="W8" s="75">
        <v>2</v>
      </c>
      <c r="Z8" s="75" t="s">
        <v>1283</v>
      </c>
      <c r="AA8" s="75">
        <v>10</v>
      </c>
      <c r="AB8" s="75">
        <v>10</v>
      </c>
      <c r="AD8" s="75">
        <v>130500</v>
      </c>
      <c r="AE8" s="75" t="s">
        <v>1380</v>
      </c>
      <c r="AF8" s="79">
        <v>130500</v>
      </c>
      <c r="AG8" s="75">
        <v>1</v>
      </c>
      <c r="AH8" s="75" t="s">
        <v>375</v>
      </c>
      <c r="AI8" s="75">
        <v>9.8800000000000008</v>
      </c>
      <c r="AJ8" s="75">
        <v>3</v>
      </c>
      <c r="AK8" s="80">
        <f t="shared" si="1"/>
        <v>86.032388663967609</v>
      </c>
      <c r="AN8" s="375"/>
    </row>
    <row r="9" spans="1:40" s="72" customFormat="1" ht="60" x14ac:dyDescent="0.25">
      <c r="A9" s="70" t="s">
        <v>66</v>
      </c>
      <c r="B9" s="72" t="s">
        <v>100</v>
      </c>
      <c r="C9" s="72">
        <f t="shared" si="0"/>
        <v>87</v>
      </c>
      <c r="D9" s="72" t="s">
        <v>94</v>
      </c>
      <c r="E9" s="86" t="s">
        <v>101</v>
      </c>
      <c r="G9" s="73" t="s">
        <v>102</v>
      </c>
      <c r="H9" s="72" t="s">
        <v>97</v>
      </c>
      <c r="I9" s="72">
        <v>60</v>
      </c>
      <c r="J9" s="83" t="s">
        <v>101</v>
      </c>
      <c r="K9" s="72">
        <v>5</v>
      </c>
      <c r="L9" s="84">
        <v>403035</v>
      </c>
      <c r="M9" s="72">
        <v>5</v>
      </c>
      <c r="S9" s="72">
        <v>6</v>
      </c>
      <c r="U9" s="72">
        <v>10</v>
      </c>
      <c r="V9" s="72" t="s">
        <v>101</v>
      </c>
      <c r="W9" s="72">
        <v>1</v>
      </c>
      <c r="Z9" s="72" t="s">
        <v>74</v>
      </c>
      <c r="AA9" s="72">
        <v>6</v>
      </c>
      <c r="AB9" s="72">
        <v>6</v>
      </c>
      <c r="AD9" s="84">
        <v>330006000</v>
      </c>
      <c r="AE9" s="72" t="s">
        <v>103</v>
      </c>
      <c r="AF9" s="84">
        <v>330006000</v>
      </c>
      <c r="AG9" s="72">
        <v>0</v>
      </c>
      <c r="AH9" s="72" t="s">
        <v>76</v>
      </c>
      <c r="AI9" s="86">
        <v>8.75</v>
      </c>
      <c r="AJ9" s="72">
        <v>5</v>
      </c>
      <c r="AK9" s="438">
        <f t="shared" ref="AK9:AK23" si="2">(8.75/AI9)*100</f>
        <v>100</v>
      </c>
      <c r="AN9" s="398" t="s">
        <v>1473</v>
      </c>
    </row>
    <row r="10" spans="1:40" s="72" customFormat="1" ht="60" x14ac:dyDescent="0.25">
      <c r="A10" s="70" t="s">
        <v>66</v>
      </c>
      <c r="B10" s="72" t="s">
        <v>100</v>
      </c>
      <c r="C10" s="72">
        <f t="shared" si="0"/>
        <v>87</v>
      </c>
      <c r="D10" s="72" t="s">
        <v>94</v>
      </c>
      <c r="E10" s="86" t="s">
        <v>101</v>
      </c>
      <c r="G10" s="73" t="s">
        <v>102</v>
      </c>
      <c r="H10" s="72" t="s">
        <v>97</v>
      </c>
      <c r="I10" s="72">
        <v>60</v>
      </c>
      <c r="J10" s="83" t="s">
        <v>101</v>
      </c>
      <c r="K10" s="72">
        <v>5</v>
      </c>
      <c r="L10" s="84">
        <v>403035</v>
      </c>
      <c r="M10" s="72">
        <v>5</v>
      </c>
      <c r="S10" s="72">
        <v>6</v>
      </c>
      <c r="U10" s="72">
        <v>10</v>
      </c>
      <c r="V10" s="72" t="s">
        <v>101</v>
      </c>
      <c r="W10" s="72">
        <v>1</v>
      </c>
      <c r="Z10" s="72" t="s">
        <v>613</v>
      </c>
      <c r="AA10" s="72">
        <v>12</v>
      </c>
      <c r="AB10" s="72">
        <v>12</v>
      </c>
      <c r="AD10" s="72">
        <v>845221</v>
      </c>
      <c r="AE10" s="72" t="s">
        <v>617</v>
      </c>
      <c r="AF10" s="72">
        <v>845221</v>
      </c>
      <c r="AH10" s="72" t="s">
        <v>615</v>
      </c>
      <c r="AI10" s="86">
        <v>9.0350000000000001</v>
      </c>
      <c r="AJ10" s="72">
        <v>5</v>
      </c>
      <c r="AK10" s="454">
        <f t="shared" si="2"/>
        <v>96.845600442722741</v>
      </c>
      <c r="AN10" s="378"/>
    </row>
    <row r="11" spans="1:40" s="72" customFormat="1" ht="60" x14ac:dyDescent="0.25">
      <c r="A11" s="70" t="s">
        <v>66</v>
      </c>
      <c r="B11" s="72" t="s">
        <v>100</v>
      </c>
      <c r="C11" s="72">
        <f t="shared" si="0"/>
        <v>87</v>
      </c>
      <c r="D11" s="72" t="s">
        <v>94</v>
      </c>
      <c r="E11" s="86" t="s">
        <v>101</v>
      </c>
      <c r="G11" s="73" t="s">
        <v>102</v>
      </c>
      <c r="H11" s="72" t="s">
        <v>97</v>
      </c>
      <c r="I11" s="72">
        <v>60</v>
      </c>
      <c r="J11" s="83" t="s">
        <v>101</v>
      </c>
      <c r="K11" s="72">
        <v>5</v>
      </c>
      <c r="L11" s="84">
        <v>403035</v>
      </c>
      <c r="M11" s="72">
        <v>5</v>
      </c>
      <c r="S11" s="72">
        <v>6</v>
      </c>
      <c r="U11" s="72">
        <v>10</v>
      </c>
      <c r="V11" s="72" t="s">
        <v>101</v>
      </c>
      <c r="W11" s="72">
        <v>1</v>
      </c>
      <c r="Z11" s="72" t="s">
        <v>692</v>
      </c>
      <c r="AA11" s="72">
        <v>1</v>
      </c>
      <c r="AB11" s="72">
        <v>1</v>
      </c>
      <c r="AC11" s="72">
        <v>1</v>
      </c>
      <c r="AD11" s="85">
        <v>6014216</v>
      </c>
      <c r="AE11" s="72" t="s">
        <v>721</v>
      </c>
      <c r="AF11" s="84">
        <v>6014216</v>
      </c>
      <c r="AH11" s="72" t="s">
        <v>689</v>
      </c>
      <c r="AI11" s="86">
        <v>9.5</v>
      </c>
      <c r="AJ11" s="72">
        <v>3</v>
      </c>
      <c r="AK11" s="454">
        <f t="shared" si="2"/>
        <v>92.10526315789474</v>
      </c>
      <c r="AN11" s="378"/>
    </row>
    <row r="12" spans="1:40" s="72" customFormat="1" ht="60" x14ac:dyDescent="0.25">
      <c r="A12" s="70" t="s">
        <v>66</v>
      </c>
      <c r="B12" s="72" t="s">
        <v>100</v>
      </c>
      <c r="C12" s="72">
        <f t="shared" si="0"/>
        <v>87</v>
      </c>
      <c r="D12" s="72" t="s">
        <v>94</v>
      </c>
      <c r="E12" s="86" t="s">
        <v>101</v>
      </c>
      <c r="G12" s="73" t="s">
        <v>102</v>
      </c>
      <c r="H12" s="72" t="s">
        <v>97</v>
      </c>
      <c r="I12" s="72">
        <v>60</v>
      </c>
      <c r="J12" s="83" t="s">
        <v>101</v>
      </c>
      <c r="K12" s="72">
        <v>5</v>
      </c>
      <c r="L12" s="84">
        <v>403035</v>
      </c>
      <c r="M12" s="72">
        <v>5</v>
      </c>
      <c r="S12" s="72">
        <v>6</v>
      </c>
      <c r="U12" s="72">
        <v>10</v>
      </c>
      <c r="V12" s="72" t="s">
        <v>101</v>
      </c>
      <c r="W12" s="72">
        <v>1</v>
      </c>
      <c r="Z12" s="72" t="s">
        <v>726</v>
      </c>
      <c r="AA12" s="72">
        <v>5</v>
      </c>
      <c r="AB12" s="72">
        <v>5</v>
      </c>
      <c r="AD12" s="85">
        <v>1209014</v>
      </c>
      <c r="AE12" s="72" t="s">
        <v>818</v>
      </c>
      <c r="AF12" s="85">
        <v>3872840</v>
      </c>
      <c r="AG12" s="72">
        <v>1</v>
      </c>
      <c r="AH12" s="72" t="s">
        <v>736</v>
      </c>
      <c r="AI12" s="86">
        <v>12.15</v>
      </c>
      <c r="AJ12" s="72">
        <v>5</v>
      </c>
      <c r="AK12" s="454">
        <f t="shared" si="2"/>
        <v>72.016460905349788</v>
      </c>
      <c r="AN12" s="378"/>
    </row>
    <row r="13" spans="1:40" s="72" customFormat="1" x14ac:dyDescent="0.25">
      <c r="A13" s="291" t="s">
        <v>66</v>
      </c>
      <c r="B13" s="161" t="s">
        <v>100</v>
      </c>
      <c r="C13" s="161">
        <f t="shared" si="0"/>
        <v>87</v>
      </c>
      <c r="D13" s="161" t="s">
        <v>94</v>
      </c>
      <c r="E13" s="169" t="s">
        <v>101</v>
      </c>
      <c r="F13" s="161"/>
      <c r="G13" s="161" t="s">
        <v>102</v>
      </c>
      <c r="H13" s="161" t="s">
        <v>97</v>
      </c>
      <c r="I13" s="161">
        <v>60</v>
      </c>
      <c r="J13" s="312" t="s">
        <v>101</v>
      </c>
      <c r="K13" s="161">
        <v>5</v>
      </c>
      <c r="L13" s="84">
        <v>403035</v>
      </c>
      <c r="M13" s="161">
        <v>5</v>
      </c>
      <c r="N13" s="161"/>
      <c r="O13" s="161"/>
      <c r="P13" s="161"/>
      <c r="Q13" s="161"/>
      <c r="R13" s="161"/>
      <c r="S13" s="161">
        <v>6</v>
      </c>
      <c r="T13" s="161"/>
      <c r="U13" s="161">
        <v>10</v>
      </c>
      <c r="V13" s="161" t="s">
        <v>101</v>
      </c>
      <c r="W13" s="161">
        <v>1</v>
      </c>
      <c r="X13" s="161"/>
      <c r="Y13" s="161"/>
      <c r="Z13" s="161" t="s">
        <v>882</v>
      </c>
      <c r="AA13" s="161">
        <v>5</v>
      </c>
      <c r="AB13" s="161">
        <v>5</v>
      </c>
      <c r="AC13" s="161"/>
      <c r="AD13" s="161" t="s">
        <v>1179</v>
      </c>
      <c r="AE13" s="161" t="s">
        <v>1180</v>
      </c>
      <c r="AF13" s="161">
        <v>7154</v>
      </c>
      <c r="AG13" s="161">
        <v>1</v>
      </c>
      <c r="AH13" s="161" t="s">
        <v>888</v>
      </c>
      <c r="AI13" s="86">
        <v>14.2</v>
      </c>
      <c r="AJ13" s="161">
        <v>5</v>
      </c>
      <c r="AK13" s="454">
        <f t="shared" si="2"/>
        <v>61.619718309859159</v>
      </c>
      <c r="AL13" s="161"/>
      <c r="AM13" s="161"/>
      <c r="AN13" s="378"/>
    </row>
    <row r="14" spans="1:40" s="72" customFormat="1" ht="60.75" thickBot="1" x14ac:dyDescent="0.3">
      <c r="A14" s="70" t="s">
        <v>66</v>
      </c>
      <c r="B14" s="72" t="s">
        <v>100</v>
      </c>
      <c r="C14" s="72">
        <f t="shared" si="0"/>
        <v>87</v>
      </c>
      <c r="D14" s="72" t="s">
        <v>94</v>
      </c>
      <c r="E14" s="86" t="s">
        <v>101</v>
      </c>
      <c r="G14" s="73" t="s">
        <v>102</v>
      </c>
      <c r="H14" s="72" t="s">
        <v>97</v>
      </c>
      <c r="I14" s="72">
        <v>60</v>
      </c>
      <c r="J14" s="83" t="s">
        <v>101</v>
      </c>
      <c r="K14" s="72">
        <v>5</v>
      </c>
      <c r="L14" s="84">
        <v>403035</v>
      </c>
      <c r="M14" s="72">
        <v>5</v>
      </c>
      <c r="S14" s="72">
        <v>6</v>
      </c>
      <c r="U14" s="72">
        <v>10</v>
      </c>
      <c r="V14" s="72" t="s">
        <v>101</v>
      </c>
      <c r="W14" s="72">
        <v>1</v>
      </c>
      <c r="Z14" s="72" t="s">
        <v>1283</v>
      </c>
      <c r="AA14" s="72">
        <v>10</v>
      </c>
      <c r="AB14" s="72">
        <v>10</v>
      </c>
      <c r="AD14" s="72">
        <v>140505</v>
      </c>
      <c r="AE14" s="72" t="s">
        <v>1381</v>
      </c>
      <c r="AF14" s="85">
        <v>140505</v>
      </c>
      <c r="AG14" s="72">
        <v>1</v>
      </c>
      <c r="AH14" s="72" t="s">
        <v>375</v>
      </c>
      <c r="AI14" s="86">
        <v>9.8800000000000008</v>
      </c>
      <c r="AJ14" s="72">
        <v>3</v>
      </c>
      <c r="AK14" s="454">
        <f t="shared" si="2"/>
        <v>88.562753036437243</v>
      </c>
      <c r="AN14" s="379"/>
    </row>
    <row r="15" spans="1:40" s="155" customFormat="1" ht="60" x14ac:dyDescent="0.25">
      <c r="A15" s="156" t="s">
        <v>66</v>
      </c>
      <c r="B15" s="155" t="s">
        <v>104</v>
      </c>
      <c r="C15" s="155">
        <f t="shared" si="0"/>
        <v>50</v>
      </c>
      <c r="D15" s="155" t="s">
        <v>94</v>
      </c>
      <c r="E15" s="155" t="s">
        <v>105</v>
      </c>
      <c r="G15" s="275" t="s">
        <v>106</v>
      </c>
      <c r="H15" s="155" t="s">
        <v>97</v>
      </c>
      <c r="I15" s="155">
        <v>50</v>
      </c>
      <c r="Z15" s="155" t="s">
        <v>74</v>
      </c>
      <c r="AA15" s="155">
        <v>12</v>
      </c>
      <c r="AB15" s="155">
        <v>12</v>
      </c>
      <c r="AD15" s="262">
        <v>335102000</v>
      </c>
      <c r="AE15" s="155" t="s">
        <v>107</v>
      </c>
      <c r="AF15" s="262">
        <v>335102000</v>
      </c>
      <c r="AG15" s="155">
        <v>0</v>
      </c>
      <c r="AH15" s="155" t="s">
        <v>76</v>
      </c>
      <c r="AI15" s="155">
        <v>8.75</v>
      </c>
      <c r="AJ15" s="155">
        <v>5</v>
      </c>
      <c r="AK15" s="438">
        <f t="shared" si="2"/>
        <v>100</v>
      </c>
      <c r="AN15" s="398" t="s">
        <v>1473</v>
      </c>
    </row>
    <row r="16" spans="1:40" s="155" customFormat="1" ht="60" x14ac:dyDescent="0.25">
      <c r="A16" s="156" t="s">
        <v>66</v>
      </c>
      <c r="B16" s="155" t="s">
        <v>104</v>
      </c>
      <c r="C16" s="155">
        <f t="shared" si="0"/>
        <v>50</v>
      </c>
      <c r="D16" s="155" t="s">
        <v>94</v>
      </c>
      <c r="E16" s="155" t="s">
        <v>105</v>
      </c>
      <c r="G16" s="275" t="s">
        <v>106</v>
      </c>
      <c r="H16" s="155" t="s">
        <v>97</v>
      </c>
      <c r="I16" s="155">
        <v>50</v>
      </c>
      <c r="Z16" s="155" t="s">
        <v>613</v>
      </c>
      <c r="AA16" s="155">
        <v>12</v>
      </c>
      <c r="AB16" s="155">
        <v>12</v>
      </c>
      <c r="AD16" s="155">
        <v>845231</v>
      </c>
      <c r="AE16" s="155" t="s">
        <v>618</v>
      </c>
      <c r="AF16" s="155">
        <v>845231</v>
      </c>
      <c r="AH16" s="155" t="s">
        <v>615</v>
      </c>
      <c r="AI16" s="155">
        <v>9.0350000000000001</v>
      </c>
      <c r="AK16" s="276">
        <f t="shared" si="2"/>
        <v>96.845600442722741</v>
      </c>
      <c r="AN16" s="455"/>
    </row>
    <row r="17" spans="1:40" s="155" customFormat="1" ht="60" x14ac:dyDescent="0.25">
      <c r="A17" s="156" t="s">
        <v>66</v>
      </c>
      <c r="B17" s="155" t="s">
        <v>104</v>
      </c>
      <c r="C17" s="155">
        <f t="shared" si="0"/>
        <v>50</v>
      </c>
      <c r="D17" s="155" t="s">
        <v>94</v>
      </c>
      <c r="E17" s="155" t="s">
        <v>105</v>
      </c>
      <c r="G17" s="275" t="s">
        <v>106</v>
      </c>
      <c r="H17" s="155" t="s">
        <v>97</v>
      </c>
      <c r="I17" s="155">
        <v>50</v>
      </c>
      <c r="Z17" s="155" t="s">
        <v>692</v>
      </c>
      <c r="AA17" s="155">
        <v>1</v>
      </c>
      <c r="AB17" s="155">
        <v>1</v>
      </c>
      <c r="AC17" s="155">
        <v>1</v>
      </c>
      <c r="AD17" s="263">
        <v>6014215</v>
      </c>
      <c r="AE17" s="155" t="s">
        <v>722</v>
      </c>
      <c r="AF17" s="262">
        <v>6014215</v>
      </c>
      <c r="AH17" s="155" t="s">
        <v>689</v>
      </c>
      <c r="AI17" s="276">
        <v>10.7</v>
      </c>
      <c r="AJ17" s="155">
        <v>3</v>
      </c>
      <c r="AK17" s="276">
        <f t="shared" si="2"/>
        <v>81.775700934579447</v>
      </c>
      <c r="AN17" s="455"/>
    </row>
    <row r="18" spans="1:40" s="155" customFormat="1" ht="60" x14ac:dyDescent="0.25">
      <c r="A18" s="156" t="s">
        <v>66</v>
      </c>
      <c r="B18" s="155" t="s">
        <v>104</v>
      </c>
      <c r="C18" s="155">
        <f t="shared" si="0"/>
        <v>50</v>
      </c>
      <c r="D18" s="155" t="s">
        <v>94</v>
      </c>
      <c r="E18" s="155" t="s">
        <v>105</v>
      </c>
      <c r="G18" s="275" t="s">
        <v>106</v>
      </c>
      <c r="H18" s="155" t="s">
        <v>97</v>
      </c>
      <c r="I18" s="155">
        <v>50</v>
      </c>
      <c r="Z18" s="155" t="s">
        <v>726</v>
      </c>
      <c r="AA18" s="155">
        <v>5</v>
      </c>
      <c r="AB18" s="155">
        <v>5</v>
      </c>
      <c r="AD18" s="263" t="s">
        <v>819</v>
      </c>
      <c r="AE18" s="155" t="s">
        <v>820</v>
      </c>
      <c r="AF18" s="263" t="s">
        <v>819</v>
      </c>
      <c r="AG18" s="155">
        <v>1</v>
      </c>
      <c r="AH18" s="155" t="s">
        <v>736</v>
      </c>
      <c r="AI18" s="155">
        <v>12.15</v>
      </c>
      <c r="AJ18" s="155">
        <v>5</v>
      </c>
      <c r="AK18" s="276">
        <f t="shared" si="2"/>
        <v>72.016460905349788</v>
      </c>
      <c r="AN18" s="455"/>
    </row>
    <row r="19" spans="1:40" s="155" customFormat="1" x14ac:dyDescent="0.25">
      <c r="A19" s="277" t="s">
        <v>66</v>
      </c>
      <c r="B19" s="278" t="s">
        <v>104</v>
      </c>
      <c r="C19" s="278">
        <f t="shared" si="0"/>
        <v>50</v>
      </c>
      <c r="D19" s="278" t="s">
        <v>94</v>
      </c>
      <c r="E19" s="278" t="s">
        <v>105</v>
      </c>
      <c r="F19" s="278"/>
      <c r="G19" s="278" t="s">
        <v>106</v>
      </c>
      <c r="H19" s="278" t="s">
        <v>97</v>
      </c>
      <c r="I19" s="278">
        <v>50</v>
      </c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 t="s">
        <v>882</v>
      </c>
      <c r="AA19" s="278">
        <v>5</v>
      </c>
      <c r="AB19" s="278">
        <v>5</v>
      </c>
      <c r="AC19" s="278"/>
      <c r="AD19" s="278" t="s">
        <v>1181</v>
      </c>
      <c r="AE19" s="278" t="s">
        <v>1182</v>
      </c>
      <c r="AF19" s="278">
        <v>7155000</v>
      </c>
      <c r="AG19" s="278">
        <v>1</v>
      </c>
      <c r="AH19" s="278" t="s">
        <v>888</v>
      </c>
      <c r="AI19" s="279">
        <v>30</v>
      </c>
      <c r="AJ19" s="278">
        <v>5</v>
      </c>
      <c r="AK19" s="276">
        <f t="shared" si="2"/>
        <v>29.166666666666668</v>
      </c>
      <c r="AL19" s="278"/>
      <c r="AM19" s="278"/>
      <c r="AN19" s="455"/>
    </row>
    <row r="20" spans="1:40" s="155" customFormat="1" x14ac:dyDescent="0.25">
      <c r="A20" s="277" t="s">
        <v>66</v>
      </c>
      <c r="B20" s="278" t="s">
        <v>104</v>
      </c>
      <c r="C20" s="278">
        <v>50</v>
      </c>
      <c r="D20" s="278" t="s">
        <v>94</v>
      </c>
      <c r="E20" s="278" t="s">
        <v>105</v>
      </c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 t="s">
        <v>882</v>
      </c>
      <c r="AA20" s="278">
        <v>5</v>
      </c>
      <c r="AB20" s="278">
        <v>5</v>
      </c>
      <c r="AC20" s="278"/>
      <c r="AD20" s="278" t="s">
        <v>1183</v>
      </c>
      <c r="AE20" s="278" t="s">
        <v>1184</v>
      </c>
      <c r="AF20" s="278">
        <v>7150</v>
      </c>
      <c r="AG20" s="278">
        <v>1</v>
      </c>
      <c r="AH20" s="278" t="s">
        <v>888</v>
      </c>
      <c r="AI20" s="279">
        <v>14.2</v>
      </c>
      <c r="AJ20" s="278">
        <v>5</v>
      </c>
      <c r="AK20" s="276">
        <f t="shared" si="2"/>
        <v>61.619718309859159</v>
      </c>
      <c r="AL20" s="278"/>
      <c r="AM20" s="278"/>
      <c r="AN20" s="455"/>
    </row>
    <row r="21" spans="1:40" s="155" customFormat="1" ht="60" x14ac:dyDescent="0.25">
      <c r="A21" s="156" t="s">
        <v>66</v>
      </c>
      <c r="B21" s="155" t="s">
        <v>104</v>
      </c>
      <c r="C21" s="155">
        <f t="shared" ref="C21:C35" si="3">SUM(I21,K21,M21,O21,Q21,S21,U21,W21,Y21)</f>
        <v>50</v>
      </c>
      <c r="D21" s="155" t="s">
        <v>94</v>
      </c>
      <c r="E21" s="155" t="s">
        <v>105</v>
      </c>
      <c r="G21" s="275" t="s">
        <v>106</v>
      </c>
      <c r="H21" s="155" t="s">
        <v>97</v>
      </c>
      <c r="I21" s="155">
        <v>50</v>
      </c>
      <c r="Z21" s="155" t="s">
        <v>1283</v>
      </c>
      <c r="AA21" s="155">
        <v>6</v>
      </c>
      <c r="AB21" s="155">
        <v>6</v>
      </c>
      <c r="AD21" s="155">
        <v>1056202</v>
      </c>
      <c r="AE21" s="155" t="s">
        <v>1382</v>
      </c>
      <c r="AF21" s="263">
        <v>1056202</v>
      </c>
      <c r="AG21" s="155">
        <v>1</v>
      </c>
      <c r="AH21" s="155" t="s">
        <v>83</v>
      </c>
      <c r="AI21" s="313">
        <v>18.5</v>
      </c>
      <c r="AJ21" s="155">
        <v>3</v>
      </c>
      <c r="AK21" s="276">
        <f t="shared" si="2"/>
        <v>47.297297297297298</v>
      </c>
      <c r="AN21" s="455"/>
    </row>
    <row r="22" spans="1:40" s="155" customFormat="1" x14ac:dyDescent="0.25">
      <c r="A22" s="156" t="s">
        <v>66</v>
      </c>
      <c r="B22" s="155" t="s">
        <v>104</v>
      </c>
      <c r="C22" s="155">
        <f t="shared" si="3"/>
        <v>0</v>
      </c>
      <c r="D22" s="155" t="s">
        <v>94</v>
      </c>
      <c r="E22" s="155" t="s">
        <v>105</v>
      </c>
      <c r="G22" s="275"/>
      <c r="Z22" s="155" t="s">
        <v>1283</v>
      </c>
      <c r="AA22" s="155">
        <v>6</v>
      </c>
      <c r="AB22" s="155">
        <v>6</v>
      </c>
      <c r="AD22" s="155">
        <v>1056204</v>
      </c>
      <c r="AE22" s="155" t="s">
        <v>1383</v>
      </c>
      <c r="AF22" s="263">
        <v>1056204</v>
      </c>
      <c r="AG22" s="155">
        <v>1</v>
      </c>
      <c r="AH22" s="155" t="s">
        <v>83</v>
      </c>
      <c r="AI22" s="313">
        <v>14.5</v>
      </c>
      <c r="AJ22" s="155">
        <v>3</v>
      </c>
      <c r="AK22" s="276">
        <f t="shared" si="2"/>
        <v>60.344827586206897</v>
      </c>
      <c r="AN22" s="455"/>
    </row>
    <row r="23" spans="1:40" s="155" customFormat="1" ht="15.75" thickBot="1" x14ac:dyDescent="0.3">
      <c r="A23" s="156" t="s">
        <v>66</v>
      </c>
      <c r="B23" s="155" t="s">
        <v>104</v>
      </c>
      <c r="C23" s="155">
        <f t="shared" si="3"/>
        <v>0</v>
      </c>
      <c r="D23" s="155" t="s">
        <v>94</v>
      </c>
      <c r="E23" s="155" t="s">
        <v>105</v>
      </c>
      <c r="G23" s="275"/>
      <c r="Z23" s="155" t="s">
        <v>1283</v>
      </c>
      <c r="AA23" s="155">
        <v>6</v>
      </c>
      <c r="AB23" s="155">
        <v>6</v>
      </c>
      <c r="AD23" s="155">
        <v>1056214</v>
      </c>
      <c r="AE23" s="155" t="s">
        <v>1384</v>
      </c>
      <c r="AF23" s="263">
        <v>1056214</v>
      </c>
      <c r="AG23" s="155">
        <v>1</v>
      </c>
      <c r="AH23" s="155" t="s">
        <v>83</v>
      </c>
      <c r="AI23" s="313">
        <v>21.7</v>
      </c>
      <c r="AJ23" s="155">
        <v>3</v>
      </c>
      <c r="AK23" s="276">
        <f t="shared" si="2"/>
        <v>40.322580645161295</v>
      </c>
      <c r="AN23" s="456"/>
    </row>
    <row r="24" spans="1:40" s="163" customFormat="1" ht="45" x14ac:dyDescent="0.25">
      <c r="A24" s="168" t="s">
        <v>66</v>
      </c>
      <c r="B24" s="163" t="s">
        <v>108</v>
      </c>
      <c r="C24" s="163">
        <f t="shared" si="3"/>
        <v>30</v>
      </c>
      <c r="D24" s="163" t="s">
        <v>71</v>
      </c>
      <c r="E24" s="163" t="s">
        <v>109</v>
      </c>
      <c r="G24" s="200" t="s">
        <v>110</v>
      </c>
      <c r="I24" s="163">
        <v>10</v>
      </c>
      <c r="J24" s="201" t="s">
        <v>109</v>
      </c>
      <c r="K24" s="163">
        <v>3</v>
      </c>
      <c r="S24" s="163">
        <v>6</v>
      </c>
      <c r="U24" s="163">
        <v>10</v>
      </c>
      <c r="Y24" s="163">
        <v>1</v>
      </c>
      <c r="Z24" s="163" t="s">
        <v>74</v>
      </c>
      <c r="AA24" s="163">
        <v>1</v>
      </c>
      <c r="AB24" s="163">
        <v>1</v>
      </c>
      <c r="AD24" s="202">
        <v>470001100</v>
      </c>
      <c r="AE24" s="163" t="s">
        <v>111</v>
      </c>
      <c r="AF24" s="202">
        <v>470001100</v>
      </c>
      <c r="AG24" s="163">
        <v>0</v>
      </c>
      <c r="AH24" s="163" t="s">
        <v>76</v>
      </c>
      <c r="AI24" s="163">
        <v>65</v>
      </c>
      <c r="AJ24" s="163">
        <v>5</v>
      </c>
      <c r="AK24" s="314"/>
      <c r="AN24" s="457"/>
    </row>
    <row r="25" spans="1:40" s="163" customFormat="1" ht="45" x14ac:dyDescent="0.25">
      <c r="A25" s="168" t="s">
        <v>66</v>
      </c>
      <c r="B25" s="163" t="s">
        <v>108</v>
      </c>
      <c r="C25" s="163">
        <f t="shared" si="3"/>
        <v>30</v>
      </c>
      <c r="D25" s="163" t="s">
        <v>71</v>
      </c>
      <c r="E25" s="163" t="s">
        <v>109</v>
      </c>
      <c r="G25" s="200" t="s">
        <v>110</v>
      </c>
      <c r="I25" s="163">
        <v>10</v>
      </c>
      <c r="J25" s="201" t="s">
        <v>109</v>
      </c>
      <c r="K25" s="163">
        <v>3</v>
      </c>
      <c r="S25" s="163">
        <v>6</v>
      </c>
      <c r="U25" s="163">
        <v>10</v>
      </c>
      <c r="Y25" s="163">
        <v>1</v>
      </c>
      <c r="Z25" s="163" t="s">
        <v>613</v>
      </c>
      <c r="AA25" s="163">
        <v>1</v>
      </c>
      <c r="AB25" s="163">
        <v>1</v>
      </c>
      <c r="AD25" s="163">
        <v>87005000</v>
      </c>
      <c r="AE25" s="163" t="s">
        <v>619</v>
      </c>
      <c r="AF25" s="163">
        <v>87005000</v>
      </c>
      <c r="AH25" s="163" t="s">
        <v>615</v>
      </c>
      <c r="AI25" s="163">
        <v>141.18</v>
      </c>
      <c r="AJ25" s="163">
        <v>5</v>
      </c>
      <c r="AK25" s="314"/>
      <c r="AN25" s="458"/>
    </row>
    <row r="26" spans="1:40" s="163" customFormat="1" ht="45" x14ac:dyDescent="0.25">
      <c r="A26" s="168" t="s">
        <v>66</v>
      </c>
      <c r="B26" s="163" t="s">
        <v>108</v>
      </c>
      <c r="C26" s="163">
        <f t="shared" si="3"/>
        <v>30</v>
      </c>
      <c r="D26" s="163" t="s">
        <v>71</v>
      </c>
      <c r="E26" s="163" t="s">
        <v>109</v>
      </c>
      <c r="G26" s="200" t="s">
        <v>110</v>
      </c>
      <c r="I26" s="163">
        <v>10</v>
      </c>
      <c r="J26" s="201" t="s">
        <v>109</v>
      </c>
      <c r="K26" s="163">
        <v>3</v>
      </c>
      <c r="S26" s="163">
        <v>6</v>
      </c>
      <c r="U26" s="163">
        <v>10</v>
      </c>
      <c r="Y26" s="163">
        <v>1</v>
      </c>
      <c r="Z26" s="163" t="s">
        <v>1273</v>
      </c>
      <c r="AA26" s="163">
        <v>1</v>
      </c>
      <c r="AB26" s="163">
        <v>1</v>
      </c>
      <c r="AD26" s="163" t="s">
        <v>1279</v>
      </c>
      <c r="AE26" s="163" t="s">
        <v>1280</v>
      </c>
      <c r="AF26" s="163" t="s">
        <v>1279</v>
      </c>
      <c r="AG26" s="163">
        <v>0</v>
      </c>
      <c r="AH26" s="163" t="s">
        <v>1275</v>
      </c>
      <c r="AI26" s="163">
        <v>129</v>
      </c>
      <c r="AJ26" s="163">
        <v>5</v>
      </c>
      <c r="AK26" s="314"/>
      <c r="AN26" s="393" t="s">
        <v>1473</v>
      </c>
    </row>
    <row r="27" spans="1:40" s="163" customFormat="1" ht="45.75" thickBot="1" x14ac:dyDescent="0.3">
      <c r="A27" s="168" t="s">
        <v>66</v>
      </c>
      <c r="B27" s="163" t="s">
        <v>108</v>
      </c>
      <c r="C27" s="163">
        <f t="shared" si="3"/>
        <v>30</v>
      </c>
      <c r="D27" s="163" t="s">
        <v>71</v>
      </c>
      <c r="E27" s="163" t="s">
        <v>109</v>
      </c>
      <c r="G27" s="200" t="s">
        <v>110</v>
      </c>
      <c r="I27" s="163">
        <v>10</v>
      </c>
      <c r="J27" s="201" t="s">
        <v>109</v>
      </c>
      <c r="K27" s="163">
        <v>3</v>
      </c>
      <c r="S27" s="163">
        <v>6</v>
      </c>
      <c r="U27" s="163">
        <v>10</v>
      </c>
      <c r="Y27" s="163">
        <v>1</v>
      </c>
      <c r="Z27" s="163" t="s">
        <v>1283</v>
      </c>
      <c r="AA27" s="163">
        <v>1</v>
      </c>
      <c r="AB27" s="163">
        <v>1</v>
      </c>
      <c r="AD27" s="163">
        <v>100100</v>
      </c>
      <c r="AE27" s="163" t="s">
        <v>1385</v>
      </c>
      <c r="AF27" s="203">
        <v>100100</v>
      </c>
      <c r="AG27" s="163">
        <v>1</v>
      </c>
      <c r="AH27" s="163" t="s">
        <v>375</v>
      </c>
      <c r="AI27" s="163">
        <v>51</v>
      </c>
      <c r="AJ27" s="163">
        <v>3</v>
      </c>
      <c r="AK27" s="168"/>
      <c r="AN27" s="419" t="s">
        <v>1473</v>
      </c>
    </row>
    <row r="28" spans="1:40" s="281" customFormat="1" ht="45" x14ac:dyDescent="0.25">
      <c r="A28" s="280" t="s">
        <v>66</v>
      </c>
      <c r="B28" s="281" t="s">
        <v>112</v>
      </c>
      <c r="C28" s="281">
        <f t="shared" si="3"/>
        <v>11</v>
      </c>
      <c r="D28" s="281" t="s">
        <v>71</v>
      </c>
      <c r="E28" s="281" t="s">
        <v>113</v>
      </c>
      <c r="G28" s="282" t="s">
        <v>114</v>
      </c>
      <c r="I28" s="281">
        <v>10</v>
      </c>
      <c r="K28" s="281">
        <v>1</v>
      </c>
      <c r="Z28" s="281" t="s">
        <v>74</v>
      </c>
      <c r="AA28" s="281">
        <v>1</v>
      </c>
      <c r="AB28" s="281">
        <v>1</v>
      </c>
      <c r="AD28" s="284">
        <v>370001000</v>
      </c>
      <c r="AE28" s="281" t="s">
        <v>111</v>
      </c>
      <c r="AF28" s="284">
        <v>370001000</v>
      </c>
      <c r="AG28" s="281">
        <v>0</v>
      </c>
      <c r="AH28" s="281" t="s">
        <v>76</v>
      </c>
      <c r="AI28" s="281">
        <v>65</v>
      </c>
      <c r="AJ28" s="281">
        <v>5</v>
      </c>
      <c r="AN28" s="398" t="s">
        <v>1473</v>
      </c>
    </row>
    <row r="29" spans="1:40" s="281" customFormat="1" ht="45" x14ac:dyDescent="0.25">
      <c r="A29" s="280" t="s">
        <v>66</v>
      </c>
      <c r="B29" s="281" t="s">
        <v>112</v>
      </c>
      <c r="C29" s="281">
        <f t="shared" si="3"/>
        <v>11</v>
      </c>
      <c r="D29" s="281" t="s">
        <v>71</v>
      </c>
      <c r="E29" s="281" t="s">
        <v>113</v>
      </c>
      <c r="G29" s="282" t="s">
        <v>114</v>
      </c>
      <c r="I29" s="281">
        <v>10</v>
      </c>
      <c r="K29" s="281">
        <v>1</v>
      </c>
      <c r="Z29" s="281" t="s">
        <v>613</v>
      </c>
      <c r="AA29" s="281">
        <v>1</v>
      </c>
      <c r="AB29" s="281">
        <v>1</v>
      </c>
      <c r="AD29" s="281">
        <v>86005000</v>
      </c>
      <c r="AE29" s="281" t="s">
        <v>620</v>
      </c>
      <c r="AF29" s="281">
        <v>86005000</v>
      </c>
      <c r="AH29" s="281" t="s">
        <v>615</v>
      </c>
      <c r="AI29" s="283">
        <v>141.18</v>
      </c>
      <c r="AN29" s="459"/>
    </row>
    <row r="30" spans="1:40" s="281" customFormat="1" ht="45" x14ac:dyDescent="0.25">
      <c r="A30" s="280" t="s">
        <v>66</v>
      </c>
      <c r="B30" s="281" t="s">
        <v>112</v>
      </c>
      <c r="C30" s="281">
        <f t="shared" si="3"/>
        <v>11</v>
      </c>
      <c r="D30" s="281" t="s">
        <v>71</v>
      </c>
      <c r="E30" s="281" t="s">
        <v>113</v>
      </c>
      <c r="G30" s="282" t="s">
        <v>114</v>
      </c>
      <c r="I30" s="281">
        <v>10</v>
      </c>
      <c r="K30" s="281">
        <v>1</v>
      </c>
      <c r="Z30" s="281" t="s">
        <v>1273</v>
      </c>
      <c r="AA30" s="281">
        <v>1</v>
      </c>
      <c r="AB30" s="281">
        <v>1</v>
      </c>
      <c r="AD30" s="281" t="s">
        <v>1281</v>
      </c>
      <c r="AE30" s="281" t="s">
        <v>1280</v>
      </c>
      <c r="AF30" s="281" t="s">
        <v>1281</v>
      </c>
      <c r="AG30" s="281">
        <v>0</v>
      </c>
      <c r="AH30" s="281" t="s">
        <v>1275</v>
      </c>
      <c r="AI30" s="281">
        <v>124</v>
      </c>
      <c r="AJ30" s="281">
        <v>5</v>
      </c>
      <c r="AN30" s="459"/>
    </row>
    <row r="31" spans="1:40" s="281" customFormat="1" ht="45.75" thickBot="1" x14ac:dyDescent="0.3">
      <c r="A31" s="280" t="s">
        <v>66</v>
      </c>
      <c r="B31" s="281" t="s">
        <v>112</v>
      </c>
      <c r="C31" s="281">
        <f t="shared" si="3"/>
        <v>11</v>
      </c>
      <c r="D31" s="281" t="s">
        <v>71</v>
      </c>
      <c r="E31" s="281" t="s">
        <v>113</v>
      </c>
      <c r="G31" s="282" t="s">
        <v>114</v>
      </c>
      <c r="I31" s="281">
        <v>10</v>
      </c>
      <c r="K31" s="281">
        <v>1</v>
      </c>
      <c r="Z31" s="281" t="s">
        <v>1283</v>
      </c>
      <c r="AA31" s="281">
        <v>1</v>
      </c>
      <c r="AB31" s="281">
        <v>1</v>
      </c>
      <c r="AD31" s="281">
        <v>110100</v>
      </c>
      <c r="AE31" s="281" t="s">
        <v>1386</v>
      </c>
      <c r="AF31" s="283">
        <v>110100</v>
      </c>
      <c r="AG31" s="281">
        <v>1</v>
      </c>
      <c r="AH31" s="281" t="s">
        <v>375</v>
      </c>
      <c r="AI31" s="315">
        <v>51</v>
      </c>
      <c r="AJ31" s="281">
        <v>3</v>
      </c>
      <c r="AK31" s="280"/>
      <c r="AN31" s="419" t="s">
        <v>1473</v>
      </c>
    </row>
    <row r="32" spans="1:40" s="152" customFormat="1" ht="45" x14ac:dyDescent="0.25">
      <c r="A32" s="167" t="s">
        <v>66</v>
      </c>
      <c r="B32" s="152" t="s">
        <v>115</v>
      </c>
      <c r="C32" s="152">
        <f t="shared" si="3"/>
        <v>14</v>
      </c>
      <c r="D32" s="152" t="s">
        <v>71</v>
      </c>
      <c r="E32" s="152" t="s">
        <v>116</v>
      </c>
      <c r="G32" s="191" t="s">
        <v>117</v>
      </c>
      <c r="I32" s="152">
        <v>10</v>
      </c>
      <c r="U32" s="152">
        <v>4</v>
      </c>
      <c r="Z32" s="152" t="s">
        <v>74</v>
      </c>
      <c r="AA32" s="152">
        <v>1</v>
      </c>
      <c r="AB32" s="152">
        <v>1</v>
      </c>
      <c r="AD32" s="107" t="s">
        <v>118</v>
      </c>
      <c r="AE32" s="152" t="s">
        <v>119</v>
      </c>
      <c r="AF32" s="107" t="s">
        <v>118</v>
      </c>
      <c r="AG32" s="152">
        <v>0</v>
      </c>
      <c r="AH32" s="152" t="s">
        <v>76</v>
      </c>
      <c r="AI32" s="152">
        <v>65</v>
      </c>
      <c r="AJ32" s="152">
        <v>5</v>
      </c>
      <c r="AN32" s="398" t="s">
        <v>1483</v>
      </c>
    </row>
    <row r="33" spans="1:40" s="152" customFormat="1" ht="45" x14ac:dyDescent="0.25">
      <c r="A33" s="167" t="s">
        <v>66</v>
      </c>
      <c r="B33" s="152" t="s">
        <v>115</v>
      </c>
      <c r="C33" s="152">
        <f t="shared" si="3"/>
        <v>14</v>
      </c>
      <c r="D33" s="152" t="s">
        <v>71</v>
      </c>
      <c r="E33" s="152" t="s">
        <v>116</v>
      </c>
      <c r="G33" s="191" t="s">
        <v>117</v>
      </c>
      <c r="I33" s="152">
        <v>10</v>
      </c>
      <c r="U33" s="152">
        <v>4</v>
      </c>
      <c r="Z33" s="152" t="s">
        <v>613</v>
      </c>
      <c r="AA33" s="152">
        <v>1</v>
      </c>
      <c r="AB33" s="152">
        <v>1</v>
      </c>
      <c r="AD33" s="152">
        <v>85005000</v>
      </c>
      <c r="AE33" s="152" t="s">
        <v>621</v>
      </c>
      <c r="AF33" s="152">
        <v>85005000</v>
      </c>
      <c r="AH33" s="152" t="s">
        <v>615</v>
      </c>
      <c r="AI33" s="215">
        <v>141.18</v>
      </c>
      <c r="AN33" s="460"/>
    </row>
    <row r="34" spans="1:40" s="152" customFormat="1" ht="45" x14ac:dyDescent="0.25">
      <c r="A34" s="167" t="s">
        <v>66</v>
      </c>
      <c r="B34" s="152" t="s">
        <v>115</v>
      </c>
      <c r="C34" s="152">
        <f t="shared" si="3"/>
        <v>14</v>
      </c>
      <c r="D34" s="152" t="s">
        <v>71</v>
      </c>
      <c r="E34" s="152" t="s">
        <v>116</v>
      </c>
      <c r="G34" s="191" t="s">
        <v>117</v>
      </c>
      <c r="I34" s="152">
        <v>10</v>
      </c>
      <c r="U34" s="152">
        <v>4</v>
      </c>
      <c r="Z34" s="152" t="s">
        <v>1273</v>
      </c>
      <c r="AA34" s="152">
        <v>1</v>
      </c>
      <c r="AB34" s="152">
        <v>1</v>
      </c>
      <c r="AD34" s="152" t="s">
        <v>1282</v>
      </c>
      <c r="AE34" s="152" t="s">
        <v>1280</v>
      </c>
      <c r="AF34" s="152" t="s">
        <v>1282</v>
      </c>
      <c r="AG34" s="152">
        <v>0</v>
      </c>
      <c r="AH34" s="152" t="s">
        <v>1275</v>
      </c>
      <c r="AI34" s="152">
        <v>115</v>
      </c>
      <c r="AJ34" s="152">
        <v>5</v>
      </c>
      <c r="AN34" s="460"/>
    </row>
    <row r="35" spans="1:40" s="152" customFormat="1" ht="45.75" thickBot="1" x14ac:dyDescent="0.3">
      <c r="A35" s="167" t="s">
        <v>66</v>
      </c>
      <c r="B35" s="152" t="s">
        <v>115</v>
      </c>
      <c r="C35" s="152">
        <f t="shared" si="3"/>
        <v>14</v>
      </c>
      <c r="D35" s="152" t="s">
        <v>71</v>
      </c>
      <c r="E35" s="152" t="s">
        <v>116</v>
      </c>
      <c r="G35" s="191" t="s">
        <v>117</v>
      </c>
      <c r="I35" s="152">
        <v>10</v>
      </c>
      <c r="U35" s="152">
        <v>4</v>
      </c>
      <c r="Z35" s="152" t="s">
        <v>1283</v>
      </c>
      <c r="AA35" s="152">
        <v>1</v>
      </c>
      <c r="AB35" s="152">
        <v>1</v>
      </c>
      <c r="AD35" s="152">
        <v>120100</v>
      </c>
      <c r="AE35" s="152" t="s">
        <v>1387</v>
      </c>
      <c r="AF35" s="215">
        <v>120100</v>
      </c>
      <c r="AG35" s="152">
        <v>1</v>
      </c>
      <c r="AH35" s="152" t="s">
        <v>375</v>
      </c>
      <c r="AI35" s="302">
        <v>51</v>
      </c>
      <c r="AJ35" s="152">
        <v>3</v>
      </c>
      <c r="AN35" s="461"/>
    </row>
    <row r="36" spans="1:40" ht="43.5" customHeight="1" thickBot="1" x14ac:dyDescent="0.3">
      <c r="A36" s="14" t="s">
        <v>1461</v>
      </c>
      <c r="B36" s="14" t="s">
        <v>1461</v>
      </c>
      <c r="D36" s="14" t="s">
        <v>39</v>
      </c>
      <c r="E36" s="160" t="s">
        <v>1468</v>
      </c>
      <c r="G36" s="16"/>
      <c r="Z36" t="s">
        <v>1459</v>
      </c>
      <c r="AD36" s="17"/>
      <c r="AF36" s="17"/>
    </row>
    <row r="37" spans="1:40" s="40" customFormat="1" x14ac:dyDescent="0.25">
      <c r="A37" s="39" t="s">
        <v>1461</v>
      </c>
      <c r="B37" s="40" t="s">
        <v>70</v>
      </c>
      <c r="C37" s="40">
        <f>SUM(I37,K37,M37,O37,Q37,S37,U37,W37,Y37)</f>
        <v>1137</v>
      </c>
      <c r="D37" s="40" t="s">
        <v>71</v>
      </c>
      <c r="E37" s="40" t="s">
        <v>72</v>
      </c>
      <c r="G37" s="41"/>
      <c r="I37" s="40">
        <v>764</v>
      </c>
      <c r="J37" s="40">
        <v>310367</v>
      </c>
      <c r="K37" s="40">
        <v>28</v>
      </c>
      <c r="M37" s="40">
        <v>60</v>
      </c>
      <c r="N37" s="40" t="s">
        <v>73</v>
      </c>
      <c r="O37" s="40">
        <v>285</v>
      </c>
      <c r="Z37" s="40" t="s">
        <v>74</v>
      </c>
      <c r="AA37" s="40">
        <v>10</v>
      </c>
      <c r="AB37" s="40">
        <v>10</v>
      </c>
      <c r="AD37" s="43">
        <v>199102001</v>
      </c>
      <c r="AE37" s="40" t="s">
        <v>75</v>
      </c>
      <c r="AF37" s="43">
        <v>199102001</v>
      </c>
      <c r="AG37" s="40">
        <v>0</v>
      </c>
      <c r="AH37" s="40" t="s">
        <v>76</v>
      </c>
      <c r="AI37" s="40">
        <v>7.8</v>
      </c>
      <c r="AJ37" s="40">
        <v>5</v>
      </c>
      <c r="AN37" s="462"/>
    </row>
    <row r="38" spans="1:40" s="40" customFormat="1" x14ac:dyDescent="0.25">
      <c r="A38" s="39" t="s">
        <v>1461</v>
      </c>
      <c r="B38" s="40" t="s">
        <v>70</v>
      </c>
      <c r="C38" s="40">
        <f>SUM(I38,K38,M38,O38,Q38,S38,U38,W38,Y38)</f>
        <v>1137</v>
      </c>
      <c r="D38" s="40" t="s">
        <v>71</v>
      </c>
      <c r="E38" s="40" t="s">
        <v>72</v>
      </c>
      <c r="G38" s="41"/>
      <c r="I38" s="40">
        <v>764</v>
      </c>
      <c r="J38" s="40">
        <v>310367</v>
      </c>
      <c r="K38" s="40">
        <v>28</v>
      </c>
      <c r="M38" s="40">
        <v>60</v>
      </c>
      <c r="N38" s="40" t="s">
        <v>73</v>
      </c>
      <c r="O38" s="40">
        <v>285</v>
      </c>
      <c r="Z38" s="40" t="s">
        <v>613</v>
      </c>
      <c r="AA38" s="40">
        <v>10</v>
      </c>
      <c r="AB38" s="40">
        <v>10</v>
      </c>
      <c r="AD38" s="40">
        <v>845050</v>
      </c>
      <c r="AE38" s="40" t="s">
        <v>614</v>
      </c>
      <c r="AF38" s="40">
        <v>845040</v>
      </c>
      <c r="AH38" s="40" t="s">
        <v>615</v>
      </c>
      <c r="AI38" s="40">
        <v>11.9</v>
      </c>
      <c r="AN38" s="393" t="s">
        <v>1473</v>
      </c>
    </row>
    <row r="39" spans="1:40" s="40" customFormat="1" x14ac:dyDescent="0.25">
      <c r="A39" s="39" t="s">
        <v>1461</v>
      </c>
      <c r="B39" s="48" t="s">
        <v>70</v>
      </c>
      <c r="C39" s="48">
        <f>SUM(I39,K39,M39,O39,Q39,S39,U39,W39,Y39)</f>
        <v>1137</v>
      </c>
      <c r="D39" s="48" t="s">
        <v>71</v>
      </c>
      <c r="E39" s="48" t="s">
        <v>72</v>
      </c>
      <c r="F39" s="48"/>
      <c r="G39" s="48"/>
      <c r="H39" s="48"/>
      <c r="I39" s="48">
        <v>764</v>
      </c>
      <c r="J39" s="48">
        <v>310367</v>
      </c>
      <c r="K39" s="48">
        <v>28</v>
      </c>
      <c r="L39" s="48"/>
      <c r="M39" s="48">
        <v>60</v>
      </c>
      <c r="N39" s="48" t="s">
        <v>73</v>
      </c>
      <c r="O39" s="48">
        <v>285</v>
      </c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 t="s">
        <v>882</v>
      </c>
      <c r="AA39" s="48">
        <v>5</v>
      </c>
      <c r="AB39" s="48">
        <v>5</v>
      </c>
      <c r="AC39" s="48"/>
      <c r="AD39" s="48" t="s">
        <v>920</v>
      </c>
      <c r="AE39" s="48" t="s">
        <v>921</v>
      </c>
      <c r="AF39" s="48">
        <v>2205</v>
      </c>
      <c r="AG39" s="48">
        <v>0</v>
      </c>
      <c r="AH39" s="48" t="s">
        <v>885</v>
      </c>
      <c r="AI39" s="182">
        <v>4.7</v>
      </c>
      <c r="AJ39" s="48">
        <v>5</v>
      </c>
      <c r="AK39" s="48"/>
      <c r="AL39" s="48"/>
      <c r="AM39" s="48"/>
      <c r="AN39" s="430"/>
    </row>
    <row r="40" spans="1:40" s="40" customFormat="1" ht="45.75" customHeight="1" x14ac:dyDescent="0.25">
      <c r="A40" s="39" t="s">
        <v>1461</v>
      </c>
      <c r="B40" s="48" t="s">
        <v>70</v>
      </c>
      <c r="C40" s="48">
        <v>1137</v>
      </c>
      <c r="D40" s="48" t="s">
        <v>71</v>
      </c>
      <c r="E40" s="48" t="s">
        <v>72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 t="s">
        <v>882</v>
      </c>
      <c r="AA40" s="48">
        <v>5</v>
      </c>
      <c r="AB40" s="48">
        <v>5</v>
      </c>
      <c r="AC40" s="48"/>
      <c r="AD40" s="48" t="s">
        <v>922</v>
      </c>
      <c r="AE40" s="48" t="s">
        <v>923</v>
      </c>
      <c r="AF40" s="48">
        <v>2202</v>
      </c>
      <c r="AG40" s="48">
        <v>0</v>
      </c>
      <c r="AH40" s="48" t="s">
        <v>885</v>
      </c>
      <c r="AI40" s="182">
        <v>4.7</v>
      </c>
      <c r="AJ40" s="48">
        <v>5</v>
      </c>
      <c r="AK40" s="48"/>
      <c r="AL40" s="48"/>
      <c r="AM40" s="48"/>
      <c r="AN40" s="430"/>
    </row>
    <row r="41" spans="1:40" s="40" customFormat="1" ht="15.75" thickBot="1" x14ac:dyDescent="0.3">
      <c r="A41" s="39" t="s">
        <v>1461</v>
      </c>
      <c r="B41" s="40" t="s">
        <v>70</v>
      </c>
      <c r="C41" s="40">
        <f>SUM(I41,K41,M41,O41,Q41,S41,U41,W41,Y41)</f>
        <v>1137</v>
      </c>
      <c r="D41" s="40" t="s">
        <v>71</v>
      </c>
      <c r="E41" s="40" t="s">
        <v>72</v>
      </c>
      <c r="G41" s="41"/>
      <c r="I41" s="40">
        <v>764</v>
      </c>
      <c r="J41" s="40">
        <v>310367</v>
      </c>
      <c r="K41" s="40">
        <v>28</v>
      </c>
      <c r="M41" s="40">
        <v>60</v>
      </c>
      <c r="N41" s="40" t="s">
        <v>73</v>
      </c>
      <c r="O41" s="40">
        <v>285</v>
      </c>
      <c r="Z41" s="40" t="s">
        <v>1283</v>
      </c>
      <c r="AA41" s="40">
        <v>10</v>
      </c>
      <c r="AB41" s="40">
        <v>10</v>
      </c>
      <c r="AD41" s="43">
        <v>1055315</v>
      </c>
      <c r="AE41" s="40" t="s">
        <v>1290</v>
      </c>
      <c r="AF41" s="46" t="s">
        <v>1291</v>
      </c>
      <c r="AG41" s="40">
        <v>0</v>
      </c>
      <c r="AH41" s="40" t="s">
        <v>83</v>
      </c>
      <c r="AI41" s="301">
        <v>11</v>
      </c>
      <c r="AJ41" s="40">
        <v>3</v>
      </c>
      <c r="AN41" s="419" t="s">
        <v>1473</v>
      </c>
    </row>
    <row r="42" spans="1:40" x14ac:dyDescent="0.25">
      <c r="A42" s="14" t="s">
        <v>67</v>
      </c>
      <c r="B42" s="14" t="s">
        <v>67</v>
      </c>
      <c r="D42" s="14" t="s">
        <v>39</v>
      </c>
      <c r="E42" s="160" t="s">
        <v>1468</v>
      </c>
      <c r="G42" s="16"/>
      <c r="Z42" t="s">
        <v>1459</v>
      </c>
      <c r="AD42" s="17"/>
      <c r="AF42" s="17"/>
    </row>
    <row r="43" spans="1:40" s="40" customFormat="1" x14ac:dyDescent="0.25">
      <c r="A43" s="39" t="s">
        <v>67</v>
      </c>
      <c r="B43" s="40" t="s">
        <v>120</v>
      </c>
      <c r="C43" s="40">
        <f>SUM(I43,K43,M43,O43,Q43,S43,U43,W43,Y43)</f>
        <v>68</v>
      </c>
      <c r="D43" s="40" t="s">
        <v>71</v>
      </c>
      <c r="F43" s="40" t="s">
        <v>121</v>
      </c>
      <c r="J43" s="42" t="s">
        <v>122</v>
      </c>
      <c r="K43" s="40">
        <v>68</v>
      </c>
      <c r="Z43" s="40" t="s">
        <v>74</v>
      </c>
      <c r="AA43" s="40">
        <v>1</v>
      </c>
      <c r="AB43" s="40">
        <v>1</v>
      </c>
      <c r="AD43" s="43">
        <v>245000519</v>
      </c>
      <c r="AE43" s="40" t="s">
        <v>123</v>
      </c>
      <c r="AF43" s="43">
        <v>245000519</v>
      </c>
      <c r="AG43" s="40">
        <v>1</v>
      </c>
      <c r="AH43" s="40" t="s">
        <v>76</v>
      </c>
      <c r="AI43" s="40">
        <v>7.8</v>
      </c>
      <c r="AJ43" s="40">
        <v>5</v>
      </c>
      <c r="AN43" s="40" t="s">
        <v>1490</v>
      </c>
    </row>
    <row r="44" spans="1:40" s="40" customFormat="1" x14ac:dyDescent="0.25">
      <c r="A44" s="184" t="s">
        <v>67</v>
      </c>
      <c r="B44" s="48" t="s">
        <v>120</v>
      </c>
      <c r="C44" s="48">
        <f>SUM(I44,K44,M44,O44,Q44,S44,U44,W44,Y44)</f>
        <v>68</v>
      </c>
      <c r="D44" s="48" t="s">
        <v>71</v>
      </c>
      <c r="E44" s="48"/>
      <c r="F44" s="48" t="s">
        <v>121</v>
      </c>
      <c r="G44" s="48"/>
      <c r="H44" s="48"/>
      <c r="I44" s="48"/>
      <c r="J44" s="204" t="s">
        <v>122</v>
      </c>
      <c r="K44" s="48">
        <v>68</v>
      </c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 t="s">
        <v>882</v>
      </c>
      <c r="AA44" s="48">
        <v>25</v>
      </c>
      <c r="AB44" s="48">
        <v>25</v>
      </c>
      <c r="AC44" s="48"/>
      <c r="AD44" s="48" t="s">
        <v>1185</v>
      </c>
      <c r="AE44" s="48" t="s">
        <v>1186</v>
      </c>
      <c r="AF44" s="48">
        <v>2612000</v>
      </c>
      <c r="AG44" s="48">
        <v>1</v>
      </c>
      <c r="AH44" s="48" t="s">
        <v>888</v>
      </c>
      <c r="AI44" s="182">
        <v>4.9000000000000004</v>
      </c>
      <c r="AJ44" s="48">
        <v>5</v>
      </c>
      <c r="AK44" s="48"/>
      <c r="AL44" s="48"/>
      <c r="AM44" s="48"/>
      <c r="AN44" s="40" t="s">
        <v>1490</v>
      </c>
    </row>
    <row r="45" spans="1:40" s="40" customFormat="1" x14ac:dyDescent="0.25">
      <c r="A45" s="39" t="s">
        <v>67</v>
      </c>
      <c r="B45" s="40" t="s">
        <v>120</v>
      </c>
      <c r="C45" s="40">
        <f>SUM(I45,K45,M45,O45,Q45,S45,U45,W45,Y45)</f>
        <v>68</v>
      </c>
      <c r="D45" s="40" t="s">
        <v>71</v>
      </c>
      <c r="F45" s="40" t="s">
        <v>121</v>
      </c>
      <c r="J45" s="42" t="s">
        <v>122</v>
      </c>
      <c r="K45" s="40">
        <v>68</v>
      </c>
      <c r="Z45" s="40" t="s">
        <v>1283</v>
      </c>
      <c r="AA45" s="40">
        <v>10</v>
      </c>
      <c r="AB45" s="40">
        <v>10</v>
      </c>
      <c r="AD45" s="40">
        <v>101100</v>
      </c>
      <c r="AE45" s="40" t="s">
        <v>1388</v>
      </c>
      <c r="AF45" s="46">
        <v>101100</v>
      </c>
      <c r="AG45" s="40">
        <v>0</v>
      </c>
      <c r="AH45" s="40" t="s">
        <v>375</v>
      </c>
      <c r="AI45" s="301">
        <v>5.5</v>
      </c>
      <c r="AJ45" s="40">
        <v>3</v>
      </c>
      <c r="AN45" s="40" t="s">
        <v>1490</v>
      </c>
    </row>
    <row r="46" spans="1:40" x14ac:dyDescent="0.25">
      <c r="A46" s="14" t="s">
        <v>68</v>
      </c>
      <c r="B46" s="14" t="s">
        <v>68</v>
      </c>
      <c r="D46" s="14" t="s">
        <v>39</v>
      </c>
      <c r="E46" s="160" t="s">
        <v>1468</v>
      </c>
      <c r="G46" s="16"/>
      <c r="Z46" t="s">
        <v>1459</v>
      </c>
      <c r="AD46" s="17"/>
      <c r="AF46" s="17"/>
    </row>
    <row r="47" spans="1:40" x14ac:dyDescent="0.25">
      <c r="A47" s="22" t="s">
        <v>68</v>
      </c>
      <c r="B47" s="23" t="s">
        <v>124</v>
      </c>
      <c r="C47" s="23">
        <f t="shared" ref="C47:C65" si="4">SUM(I47,K47,M47,O47,Q47,S47,U47,W47,Y47)</f>
        <v>4</v>
      </c>
      <c r="D47" s="23" t="s">
        <v>71</v>
      </c>
      <c r="E47" s="23"/>
      <c r="F47" s="23"/>
      <c r="G47" s="23"/>
      <c r="H47" s="23"/>
      <c r="I47" s="23"/>
      <c r="J47" s="26" t="s">
        <v>125</v>
      </c>
      <c r="K47" s="23">
        <v>4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 t="s">
        <v>74</v>
      </c>
      <c r="AA47" s="23">
        <v>1</v>
      </c>
      <c r="AB47" s="23">
        <v>1</v>
      </c>
      <c r="AC47" s="23"/>
      <c r="AD47" s="27" t="s">
        <v>126</v>
      </c>
      <c r="AE47" s="23" t="s">
        <v>127</v>
      </c>
      <c r="AF47" s="27" t="s">
        <v>126</v>
      </c>
      <c r="AG47" s="23">
        <v>0</v>
      </c>
      <c r="AH47" s="23" t="s">
        <v>76</v>
      </c>
      <c r="AI47" s="23">
        <v>7.8</v>
      </c>
      <c r="AJ47" s="23">
        <v>5</v>
      </c>
      <c r="AN47" t="s">
        <v>1490</v>
      </c>
    </row>
    <row r="48" spans="1:40" x14ac:dyDescent="0.25">
      <c r="A48" s="22" t="s">
        <v>68</v>
      </c>
      <c r="B48" s="23" t="s">
        <v>128</v>
      </c>
      <c r="C48" s="23">
        <f t="shared" si="4"/>
        <v>20</v>
      </c>
      <c r="D48" s="23" t="s">
        <v>71</v>
      </c>
      <c r="E48" s="23"/>
      <c r="F48" s="23"/>
      <c r="G48" s="23"/>
      <c r="H48" s="23"/>
      <c r="I48" s="23"/>
      <c r="J48" s="26" t="s">
        <v>129</v>
      </c>
      <c r="K48" s="23">
        <v>20</v>
      </c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 t="s">
        <v>74</v>
      </c>
      <c r="AA48" s="23">
        <v>1</v>
      </c>
      <c r="AB48" s="23">
        <v>1</v>
      </c>
      <c r="AC48" s="23"/>
      <c r="AD48" s="27" t="s">
        <v>130</v>
      </c>
      <c r="AE48" s="23" t="s">
        <v>131</v>
      </c>
      <c r="AF48" s="27" t="s">
        <v>130</v>
      </c>
      <c r="AG48" s="23">
        <v>0</v>
      </c>
      <c r="AH48" s="23" t="s">
        <v>76</v>
      </c>
      <c r="AI48" s="23">
        <v>16.899999999999999</v>
      </c>
      <c r="AJ48" s="23">
        <v>5</v>
      </c>
      <c r="AN48" t="s">
        <v>1490</v>
      </c>
    </row>
    <row r="49" spans="1:40" x14ac:dyDescent="0.25">
      <c r="A49" s="22" t="s">
        <v>68</v>
      </c>
      <c r="B49" s="23" t="s">
        <v>132</v>
      </c>
      <c r="C49" s="23">
        <f t="shared" si="4"/>
        <v>10</v>
      </c>
      <c r="D49" s="23" t="s">
        <v>71</v>
      </c>
      <c r="E49" s="23"/>
      <c r="F49" s="23"/>
      <c r="G49" s="23"/>
      <c r="H49" s="23"/>
      <c r="I49" s="23"/>
      <c r="J49" s="26" t="s">
        <v>133</v>
      </c>
      <c r="K49" s="23">
        <v>10</v>
      </c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 t="s">
        <v>74</v>
      </c>
      <c r="AA49" s="23">
        <v>20</v>
      </c>
      <c r="AB49" s="23">
        <v>20</v>
      </c>
      <c r="AC49" s="23"/>
      <c r="AD49" s="25">
        <v>1012</v>
      </c>
      <c r="AE49" s="23" t="s">
        <v>134</v>
      </c>
      <c r="AF49" s="25">
        <v>1012</v>
      </c>
      <c r="AG49" s="23">
        <v>1</v>
      </c>
      <c r="AH49" s="23" t="s">
        <v>76</v>
      </c>
      <c r="AI49" s="23">
        <v>0.95</v>
      </c>
      <c r="AJ49" s="23">
        <v>5</v>
      </c>
      <c r="AN49" t="s">
        <v>1490</v>
      </c>
    </row>
    <row r="50" spans="1:40" x14ac:dyDescent="0.25">
      <c r="A50" s="22" t="s">
        <v>68</v>
      </c>
      <c r="B50" s="23" t="s">
        <v>139</v>
      </c>
      <c r="C50" s="23">
        <f t="shared" si="4"/>
        <v>90</v>
      </c>
      <c r="D50" s="23" t="s">
        <v>71</v>
      </c>
      <c r="E50" s="23"/>
      <c r="F50" s="23"/>
      <c r="G50" s="23"/>
      <c r="H50" s="23"/>
      <c r="I50" s="23"/>
      <c r="J50" s="26" t="s">
        <v>140</v>
      </c>
      <c r="K50" s="23">
        <v>90</v>
      </c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 t="s">
        <v>74</v>
      </c>
      <c r="AA50" s="23">
        <v>20</v>
      </c>
      <c r="AB50" s="23">
        <v>20</v>
      </c>
      <c r="AC50" s="23"/>
      <c r="AD50" s="25">
        <v>1022</v>
      </c>
      <c r="AE50" s="23" t="s">
        <v>134</v>
      </c>
      <c r="AF50" s="25">
        <v>1022</v>
      </c>
      <c r="AG50" s="23">
        <v>1</v>
      </c>
      <c r="AH50" s="23" t="s">
        <v>76</v>
      </c>
      <c r="AI50" s="23">
        <v>0.95</v>
      </c>
      <c r="AJ50" s="23">
        <v>5</v>
      </c>
      <c r="AN50" t="s">
        <v>1490</v>
      </c>
    </row>
    <row r="51" spans="1:40" x14ac:dyDescent="0.25">
      <c r="A51" s="22" t="s">
        <v>68</v>
      </c>
      <c r="B51" s="23" t="s">
        <v>141</v>
      </c>
      <c r="C51" s="23">
        <f t="shared" si="4"/>
        <v>10</v>
      </c>
      <c r="D51" s="23" t="s">
        <v>71</v>
      </c>
      <c r="E51" s="23"/>
      <c r="F51" s="23"/>
      <c r="G51" s="23"/>
      <c r="H51" s="23"/>
      <c r="I51" s="23"/>
      <c r="J51" s="26" t="s">
        <v>142</v>
      </c>
      <c r="K51" s="23">
        <v>10</v>
      </c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 t="s">
        <v>74</v>
      </c>
      <c r="AA51" s="23">
        <v>20</v>
      </c>
      <c r="AB51" s="23">
        <v>20</v>
      </c>
      <c r="AC51" s="23"/>
      <c r="AD51" s="25">
        <v>1032</v>
      </c>
      <c r="AE51" s="23" t="s">
        <v>134</v>
      </c>
      <c r="AF51" s="25">
        <v>1032</v>
      </c>
      <c r="AG51" s="23">
        <v>1</v>
      </c>
      <c r="AH51" s="23" t="s">
        <v>76</v>
      </c>
      <c r="AI51" s="23">
        <v>0.95</v>
      </c>
      <c r="AJ51" s="23">
        <v>5</v>
      </c>
      <c r="AN51" t="s">
        <v>1490</v>
      </c>
    </row>
    <row r="52" spans="1:40" x14ac:dyDescent="0.25">
      <c r="A52" s="22" t="s">
        <v>68</v>
      </c>
      <c r="B52" s="23" t="s">
        <v>143</v>
      </c>
      <c r="C52" s="23">
        <f t="shared" si="4"/>
        <v>14</v>
      </c>
      <c r="D52" s="23" t="s">
        <v>71</v>
      </c>
      <c r="E52" s="23"/>
      <c r="F52" s="23"/>
      <c r="G52" s="23"/>
      <c r="H52" s="23"/>
      <c r="I52" s="23"/>
      <c r="J52" s="26" t="s">
        <v>144</v>
      </c>
      <c r="K52" s="23">
        <v>14</v>
      </c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 t="s">
        <v>74</v>
      </c>
      <c r="AA52" s="23">
        <v>20</v>
      </c>
      <c r="AB52" s="23">
        <v>20</v>
      </c>
      <c r="AC52" s="23"/>
      <c r="AD52" s="25">
        <v>1032</v>
      </c>
      <c r="AE52" s="23" t="s">
        <v>134</v>
      </c>
      <c r="AF52" s="25">
        <v>1032</v>
      </c>
      <c r="AG52" s="23">
        <v>1</v>
      </c>
      <c r="AH52" s="23" t="s">
        <v>76</v>
      </c>
      <c r="AI52" s="23">
        <v>0.95</v>
      </c>
      <c r="AJ52" s="23">
        <v>5</v>
      </c>
      <c r="AN52" t="s">
        <v>1490</v>
      </c>
    </row>
    <row r="53" spans="1:40" x14ac:dyDescent="0.25">
      <c r="A53" s="22" t="s">
        <v>68</v>
      </c>
      <c r="B53" s="23" t="s">
        <v>145</v>
      </c>
      <c r="C53" s="23">
        <f t="shared" si="4"/>
        <v>19</v>
      </c>
      <c r="D53" s="23" t="s">
        <v>71</v>
      </c>
      <c r="E53" s="23"/>
      <c r="F53" s="23"/>
      <c r="G53" s="23"/>
      <c r="H53" s="23"/>
      <c r="I53" s="23"/>
      <c r="J53" s="26" t="s">
        <v>146</v>
      </c>
      <c r="K53" s="23">
        <v>19</v>
      </c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 t="s">
        <v>74</v>
      </c>
      <c r="AA53" s="23">
        <v>50</v>
      </c>
      <c r="AB53" s="23">
        <v>50</v>
      </c>
      <c r="AC53" s="23"/>
      <c r="AD53" s="25">
        <v>1045</v>
      </c>
      <c r="AE53" s="23" t="s">
        <v>134</v>
      </c>
      <c r="AF53" s="25">
        <v>1045</v>
      </c>
      <c r="AG53" s="23">
        <v>1</v>
      </c>
      <c r="AH53" s="23" t="s">
        <v>76</v>
      </c>
      <c r="AI53" s="23">
        <v>0.95</v>
      </c>
      <c r="AJ53" s="23">
        <v>5</v>
      </c>
      <c r="AN53" t="s">
        <v>1490</v>
      </c>
    </row>
    <row r="54" spans="1:40" x14ac:dyDescent="0.25">
      <c r="A54" s="22" t="s">
        <v>68</v>
      </c>
      <c r="B54" s="23" t="s">
        <v>147</v>
      </c>
      <c r="C54" s="23">
        <f t="shared" si="4"/>
        <v>16</v>
      </c>
      <c r="D54" s="23" t="s">
        <v>71</v>
      </c>
      <c r="E54" s="23"/>
      <c r="F54" s="23"/>
      <c r="G54" s="23"/>
      <c r="H54" s="23"/>
      <c r="I54" s="23"/>
      <c r="J54" s="26" t="s">
        <v>148</v>
      </c>
      <c r="K54" s="23">
        <v>16</v>
      </c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 t="s">
        <v>74</v>
      </c>
      <c r="AA54" s="23">
        <v>50</v>
      </c>
      <c r="AB54" s="23">
        <v>50</v>
      </c>
      <c r="AC54" s="23"/>
      <c r="AD54" s="25">
        <v>1055</v>
      </c>
      <c r="AE54" s="23" t="s">
        <v>134</v>
      </c>
      <c r="AF54" s="25">
        <v>1055</v>
      </c>
      <c r="AG54" s="23">
        <v>1</v>
      </c>
      <c r="AH54" s="23" t="s">
        <v>76</v>
      </c>
      <c r="AI54" s="23">
        <v>0.95</v>
      </c>
      <c r="AJ54" s="23">
        <v>5</v>
      </c>
      <c r="AN54" t="s">
        <v>1490</v>
      </c>
    </row>
    <row r="55" spans="1:40" x14ac:dyDescent="0.25">
      <c r="A55" s="104" t="s">
        <v>68</v>
      </c>
      <c r="B55" s="101" t="s">
        <v>132</v>
      </c>
      <c r="C55" s="101">
        <f t="shared" si="4"/>
        <v>10</v>
      </c>
      <c r="D55" s="101" t="s">
        <v>71</v>
      </c>
      <c r="E55" s="101"/>
      <c r="F55" s="101"/>
      <c r="G55" s="101"/>
      <c r="H55" s="101"/>
      <c r="I55" s="101"/>
      <c r="J55" s="106" t="s">
        <v>133</v>
      </c>
      <c r="K55" s="101">
        <v>10</v>
      </c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 t="s">
        <v>882</v>
      </c>
      <c r="AA55" s="101">
        <v>5</v>
      </c>
      <c r="AB55" s="101">
        <v>5</v>
      </c>
      <c r="AC55" s="101"/>
      <c r="AD55" s="101" t="s">
        <v>1187</v>
      </c>
      <c r="AE55" s="101" t="s">
        <v>1188</v>
      </c>
      <c r="AF55" s="101">
        <v>8848000</v>
      </c>
      <c r="AG55" s="101">
        <v>0</v>
      </c>
      <c r="AH55" s="101" t="s">
        <v>888</v>
      </c>
      <c r="AI55" s="102">
        <v>14.5</v>
      </c>
      <c r="AJ55" s="101">
        <v>5</v>
      </c>
      <c r="AK55" s="38"/>
      <c r="AL55" s="38"/>
      <c r="AM55" s="38"/>
      <c r="AN55" t="s">
        <v>1490</v>
      </c>
    </row>
    <row r="56" spans="1:40" x14ac:dyDescent="0.25">
      <c r="A56" s="104" t="s">
        <v>68</v>
      </c>
      <c r="B56" s="101" t="s">
        <v>135</v>
      </c>
      <c r="C56" s="101">
        <f t="shared" si="4"/>
        <v>21</v>
      </c>
      <c r="D56" s="101" t="s">
        <v>71</v>
      </c>
      <c r="E56" s="101"/>
      <c r="F56" s="101"/>
      <c r="G56" s="101"/>
      <c r="H56" s="101"/>
      <c r="I56" s="101"/>
      <c r="J56" s="106" t="s">
        <v>136</v>
      </c>
      <c r="K56" s="101">
        <v>21</v>
      </c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 t="s">
        <v>882</v>
      </c>
      <c r="AA56" s="101">
        <v>5</v>
      </c>
      <c r="AB56" s="101">
        <v>5</v>
      </c>
      <c r="AC56" s="101"/>
      <c r="AD56" s="101" t="s">
        <v>1189</v>
      </c>
      <c r="AE56" s="101" t="s">
        <v>1190</v>
      </c>
      <c r="AF56" s="101">
        <v>8848001</v>
      </c>
      <c r="AG56" s="101">
        <v>0</v>
      </c>
      <c r="AH56" s="101" t="s">
        <v>888</v>
      </c>
      <c r="AI56" s="102">
        <v>14.5</v>
      </c>
      <c r="AJ56" s="101">
        <v>5</v>
      </c>
      <c r="AK56" s="38"/>
      <c r="AL56" s="38"/>
      <c r="AM56" s="38"/>
      <c r="AN56" t="s">
        <v>1490</v>
      </c>
    </row>
    <row r="57" spans="1:40" x14ac:dyDescent="0.25">
      <c r="A57" s="104" t="s">
        <v>68</v>
      </c>
      <c r="B57" s="101" t="s">
        <v>141</v>
      </c>
      <c r="C57" s="101">
        <f t="shared" si="4"/>
        <v>10</v>
      </c>
      <c r="D57" s="101" t="s">
        <v>71</v>
      </c>
      <c r="E57" s="101"/>
      <c r="F57" s="101"/>
      <c r="G57" s="101"/>
      <c r="H57" s="101"/>
      <c r="I57" s="101"/>
      <c r="J57" s="106" t="s">
        <v>142</v>
      </c>
      <c r="K57" s="101">
        <v>10</v>
      </c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 t="s">
        <v>882</v>
      </c>
      <c r="AA57" s="101">
        <v>5</v>
      </c>
      <c r="AB57" s="101">
        <v>5</v>
      </c>
      <c r="AC57" s="101"/>
      <c r="AD57" s="101" t="s">
        <v>1191</v>
      </c>
      <c r="AE57" s="101" t="s">
        <v>1192</v>
      </c>
      <c r="AF57" s="101">
        <v>8848002</v>
      </c>
      <c r="AG57" s="101">
        <v>0</v>
      </c>
      <c r="AH57" s="101" t="s">
        <v>888</v>
      </c>
      <c r="AI57" s="102">
        <v>14.5</v>
      </c>
      <c r="AJ57" s="101">
        <v>5</v>
      </c>
      <c r="AK57" s="38"/>
      <c r="AL57" s="38"/>
      <c r="AM57" s="38"/>
      <c r="AN57" t="s">
        <v>1490</v>
      </c>
    </row>
    <row r="58" spans="1:40" x14ac:dyDescent="0.25">
      <c r="A58" s="128" t="s">
        <v>68</v>
      </c>
      <c r="B58" s="122" t="s">
        <v>124</v>
      </c>
      <c r="C58" s="122">
        <f t="shared" si="4"/>
        <v>4</v>
      </c>
      <c r="D58" s="122" t="s">
        <v>71</v>
      </c>
      <c r="E58" s="122"/>
      <c r="F58" s="122"/>
      <c r="G58" s="122"/>
      <c r="H58" s="122"/>
      <c r="I58" s="122"/>
      <c r="J58" s="129" t="s">
        <v>125</v>
      </c>
      <c r="K58" s="122">
        <v>4</v>
      </c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 t="s">
        <v>1283</v>
      </c>
      <c r="AA58" s="122">
        <v>10</v>
      </c>
      <c r="AB58" s="122">
        <v>10</v>
      </c>
      <c r="AC58" s="122"/>
      <c r="AD58" s="122">
        <v>5150000000</v>
      </c>
      <c r="AE58" s="122" t="s">
        <v>1389</v>
      </c>
      <c r="AF58" s="125">
        <v>5150000000</v>
      </c>
      <c r="AG58" s="122">
        <v>0</v>
      </c>
      <c r="AH58" s="122" t="s">
        <v>626</v>
      </c>
      <c r="AI58" s="126">
        <v>2.46</v>
      </c>
      <c r="AJ58" s="122">
        <v>3</v>
      </c>
      <c r="AN58" t="s">
        <v>1490</v>
      </c>
    </row>
    <row r="59" spans="1:40" x14ac:dyDescent="0.25">
      <c r="A59" s="128" t="s">
        <v>68</v>
      </c>
      <c r="B59" s="122" t="s">
        <v>135</v>
      </c>
      <c r="C59" s="122">
        <f t="shared" si="4"/>
        <v>21</v>
      </c>
      <c r="D59" s="122" t="s">
        <v>71</v>
      </c>
      <c r="E59" s="122"/>
      <c r="F59" s="122"/>
      <c r="G59" s="122"/>
      <c r="H59" s="122"/>
      <c r="I59" s="122"/>
      <c r="J59" s="129" t="s">
        <v>136</v>
      </c>
      <c r="K59" s="122">
        <v>21</v>
      </c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 t="s">
        <v>1283</v>
      </c>
      <c r="AA59" s="122">
        <v>10</v>
      </c>
      <c r="AB59" s="122">
        <v>10</v>
      </c>
      <c r="AC59" s="122"/>
      <c r="AD59" s="122">
        <v>5150000001</v>
      </c>
      <c r="AE59" s="122" t="s">
        <v>1390</v>
      </c>
      <c r="AF59" s="125">
        <v>5150000001</v>
      </c>
      <c r="AG59" s="122">
        <v>0</v>
      </c>
      <c r="AH59" s="122" t="s">
        <v>626</v>
      </c>
      <c r="AI59" s="126">
        <v>2.46</v>
      </c>
      <c r="AJ59" s="122">
        <v>3</v>
      </c>
      <c r="AN59" t="s">
        <v>1490</v>
      </c>
    </row>
    <row r="60" spans="1:40" x14ac:dyDescent="0.25">
      <c r="A60" s="128" t="s">
        <v>68</v>
      </c>
      <c r="B60" s="122" t="s">
        <v>141</v>
      </c>
      <c r="C60" s="122">
        <f t="shared" si="4"/>
        <v>10</v>
      </c>
      <c r="D60" s="122" t="s">
        <v>71</v>
      </c>
      <c r="E60" s="122"/>
      <c r="F60" s="122"/>
      <c r="G60" s="122"/>
      <c r="H60" s="122"/>
      <c r="I60" s="122"/>
      <c r="J60" s="129" t="s">
        <v>142</v>
      </c>
      <c r="K60" s="122">
        <v>10</v>
      </c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 t="s">
        <v>1283</v>
      </c>
      <c r="AA60" s="122">
        <v>10</v>
      </c>
      <c r="AB60" s="122">
        <v>10</v>
      </c>
      <c r="AC60" s="122"/>
      <c r="AD60" s="122">
        <v>5150000002</v>
      </c>
      <c r="AE60" s="122" t="s">
        <v>1391</v>
      </c>
      <c r="AF60" s="125">
        <v>5150000002</v>
      </c>
      <c r="AG60" s="122">
        <v>0</v>
      </c>
      <c r="AH60" s="122" t="s">
        <v>626</v>
      </c>
      <c r="AI60" s="126">
        <v>2.65</v>
      </c>
      <c r="AJ60" s="122">
        <v>3</v>
      </c>
      <c r="AN60" t="s">
        <v>1490</v>
      </c>
    </row>
    <row r="61" spans="1:40" s="28" customFormat="1" x14ac:dyDescent="0.25">
      <c r="A61" s="128" t="s">
        <v>68</v>
      </c>
      <c r="B61" s="122" t="s">
        <v>143</v>
      </c>
      <c r="C61" s="122">
        <f t="shared" si="4"/>
        <v>14</v>
      </c>
      <c r="D61" s="122" t="s">
        <v>71</v>
      </c>
      <c r="E61" s="122"/>
      <c r="F61" s="122"/>
      <c r="G61" s="122"/>
      <c r="H61" s="122"/>
      <c r="I61" s="122"/>
      <c r="J61" s="129" t="s">
        <v>144</v>
      </c>
      <c r="K61" s="122">
        <v>14</v>
      </c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 t="s">
        <v>1283</v>
      </c>
      <c r="AA61" s="122">
        <v>10</v>
      </c>
      <c r="AB61" s="122">
        <v>10</v>
      </c>
      <c r="AC61" s="122"/>
      <c r="AD61" s="122">
        <v>5150000003</v>
      </c>
      <c r="AE61" s="122" t="s">
        <v>1392</v>
      </c>
      <c r="AF61" s="125">
        <v>5150000003</v>
      </c>
      <c r="AG61" s="122">
        <v>0</v>
      </c>
      <c r="AH61" s="122" t="s">
        <v>626</v>
      </c>
      <c r="AI61" s="126">
        <v>4.16</v>
      </c>
      <c r="AJ61" s="122">
        <v>3</v>
      </c>
      <c r="AK61"/>
      <c r="AL61"/>
      <c r="AM61"/>
      <c r="AN61" t="s">
        <v>1490</v>
      </c>
    </row>
    <row r="62" spans="1:40" x14ac:dyDescent="0.25">
      <c r="A62" s="128" t="s">
        <v>68</v>
      </c>
      <c r="B62" s="122" t="s">
        <v>145</v>
      </c>
      <c r="C62" s="122">
        <f t="shared" si="4"/>
        <v>19</v>
      </c>
      <c r="D62" s="122" t="s">
        <v>71</v>
      </c>
      <c r="E62" s="122"/>
      <c r="F62" s="122"/>
      <c r="G62" s="122"/>
      <c r="H62" s="122"/>
      <c r="I62" s="122"/>
      <c r="J62" s="129" t="s">
        <v>146</v>
      </c>
      <c r="K62" s="122">
        <v>19</v>
      </c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 t="s">
        <v>1283</v>
      </c>
      <c r="AA62" s="122">
        <v>10</v>
      </c>
      <c r="AB62" s="122">
        <v>10</v>
      </c>
      <c r="AC62" s="122"/>
      <c r="AD62" s="122">
        <v>5150000004</v>
      </c>
      <c r="AE62" s="122" t="s">
        <v>1392</v>
      </c>
      <c r="AF62" s="125">
        <v>5150000004</v>
      </c>
      <c r="AG62" s="122">
        <v>0</v>
      </c>
      <c r="AH62" s="122" t="s">
        <v>626</v>
      </c>
      <c r="AI62" s="126">
        <v>4.3499999999999996</v>
      </c>
      <c r="AJ62" s="122">
        <v>3</v>
      </c>
      <c r="AN62" t="s">
        <v>1490</v>
      </c>
    </row>
    <row r="63" spans="1:40" x14ac:dyDescent="0.25">
      <c r="A63" s="128" t="s">
        <v>68</v>
      </c>
      <c r="B63" s="122" t="s">
        <v>147</v>
      </c>
      <c r="C63" s="122">
        <f t="shared" si="4"/>
        <v>16</v>
      </c>
      <c r="D63" s="122" t="s">
        <v>71</v>
      </c>
      <c r="E63" s="122"/>
      <c r="F63" s="122"/>
      <c r="G63" s="122"/>
      <c r="H63" s="122"/>
      <c r="I63" s="122"/>
      <c r="J63" s="129" t="s">
        <v>148</v>
      </c>
      <c r="K63" s="122">
        <v>16</v>
      </c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 t="s">
        <v>1283</v>
      </c>
      <c r="AA63" s="122">
        <v>10</v>
      </c>
      <c r="AB63" s="122">
        <v>10</v>
      </c>
      <c r="AC63" s="122"/>
      <c r="AD63" s="122">
        <v>5150000005</v>
      </c>
      <c r="AE63" s="122" t="s">
        <v>1392</v>
      </c>
      <c r="AF63" s="125">
        <v>5150000005</v>
      </c>
      <c r="AG63" s="122">
        <v>0</v>
      </c>
      <c r="AH63" s="122" t="s">
        <v>626</v>
      </c>
      <c r="AI63" s="126">
        <v>4.92</v>
      </c>
      <c r="AJ63" s="122">
        <v>3</v>
      </c>
      <c r="AN63" t="s">
        <v>1490</v>
      </c>
    </row>
    <row r="64" spans="1:40" x14ac:dyDescent="0.25">
      <c r="A64" s="22" t="s">
        <v>68</v>
      </c>
      <c r="B64" s="23" t="s">
        <v>135</v>
      </c>
      <c r="C64" s="23">
        <f t="shared" si="4"/>
        <v>21</v>
      </c>
      <c r="D64" s="23" t="s">
        <v>71</v>
      </c>
      <c r="E64" s="23"/>
      <c r="F64" s="23"/>
      <c r="G64" s="23"/>
      <c r="H64" s="23"/>
      <c r="I64" s="23"/>
      <c r="J64" s="26" t="s">
        <v>136</v>
      </c>
      <c r="K64" s="23">
        <v>21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5"/>
      <c r="AE64" s="23"/>
      <c r="AF64" s="25"/>
      <c r="AG64" s="23"/>
      <c r="AH64" s="23"/>
      <c r="AI64" s="23"/>
      <c r="AJ64" s="23"/>
      <c r="AN64" t="s">
        <v>1490</v>
      </c>
    </row>
    <row r="65" spans="1:40" x14ac:dyDescent="0.25">
      <c r="A65" s="22" t="s">
        <v>68</v>
      </c>
      <c r="B65" s="23" t="s">
        <v>137</v>
      </c>
      <c r="C65" s="23">
        <f t="shared" si="4"/>
        <v>17</v>
      </c>
      <c r="D65" s="23" t="s">
        <v>71</v>
      </c>
      <c r="E65" s="23"/>
      <c r="F65" s="23"/>
      <c r="G65" s="23"/>
      <c r="H65" s="23"/>
      <c r="I65" s="23"/>
      <c r="J65" s="26" t="s">
        <v>138</v>
      </c>
      <c r="K65" s="23">
        <v>17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5"/>
      <c r="AE65" s="23"/>
      <c r="AF65" s="25"/>
      <c r="AG65" s="23"/>
      <c r="AH65" s="23"/>
      <c r="AI65" s="23"/>
      <c r="AJ65" s="23"/>
      <c r="AN65" t="s">
        <v>1490</v>
      </c>
    </row>
  </sheetData>
  <autoFilter ref="A1:AM65">
    <sortState ref="A2:AM65">
      <sortCondition ref="A2:A65"/>
      <sortCondition ref="E2:E65"/>
      <sortCondition ref="Z2:Z65"/>
    </sortState>
  </autoFilter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6"/>
  <sheetViews>
    <sheetView topLeftCell="B1" zoomScale="80" zoomScaleNormal="80" workbookViewId="0">
      <pane xSplit="4" ySplit="1" topLeftCell="Z2" activePane="bottomRight" state="frozen"/>
      <selection activeCell="B1" sqref="B1"/>
      <selection pane="topRight" activeCell="F1" sqref="F1"/>
      <selection pane="bottomLeft" activeCell="B2" sqref="B2"/>
      <selection pane="bottomRight" activeCell="Z12" sqref="Z12"/>
    </sheetView>
  </sheetViews>
  <sheetFormatPr defaultRowHeight="15" x14ac:dyDescent="0.25"/>
  <cols>
    <col min="1" max="1" width="13.42578125" customWidth="1"/>
    <col min="2" max="2" width="38.85546875" customWidth="1"/>
    <col min="3" max="3" width="20.85546875" customWidth="1"/>
    <col min="4" max="4" width="8.42578125" customWidth="1"/>
    <col min="5" max="5" width="13.5703125" customWidth="1"/>
    <col min="6" max="6" width="18.7109375" customWidth="1"/>
    <col min="7" max="7" width="118.85546875" customWidth="1"/>
    <col min="8" max="8" width="33.42578125" customWidth="1"/>
    <col min="9" max="9" width="12.42578125" customWidth="1"/>
    <col min="10" max="10" width="12" customWidth="1"/>
    <col min="11" max="11" width="12.7109375" customWidth="1"/>
    <col min="12" max="12" width="13.28515625" customWidth="1"/>
    <col min="13" max="13" width="7.7109375" customWidth="1"/>
    <col min="14" max="14" width="19.28515625" customWidth="1"/>
    <col min="15" max="15" width="20" customWidth="1"/>
    <col min="16" max="16" width="15" customWidth="1"/>
    <col min="17" max="17" width="20" customWidth="1"/>
    <col min="18" max="18" width="12.85546875" customWidth="1"/>
    <col min="19" max="19" width="13.7109375" customWidth="1"/>
    <col min="20" max="20" width="13.42578125" customWidth="1"/>
    <col min="21" max="23" width="14.140625" customWidth="1"/>
    <col min="24" max="24" width="60.7109375" customWidth="1"/>
    <col min="25" max="25" width="57.7109375" customWidth="1"/>
    <col min="26" max="26" width="23.7109375" customWidth="1"/>
    <col min="27" max="27" width="7.7109375" customWidth="1"/>
    <col min="28" max="28" width="11.28515625" customWidth="1"/>
    <col min="29" max="29" width="7.28515625" customWidth="1"/>
    <col min="30" max="30" width="23.7109375" customWidth="1"/>
    <col min="31" max="31" width="57.28515625" customWidth="1"/>
    <col min="32" max="32" width="18.28515625" customWidth="1"/>
    <col min="33" max="33" width="7.7109375" customWidth="1"/>
    <col min="34" max="34" width="9.42578125" customWidth="1"/>
    <col min="35" max="35" width="14.85546875" customWidth="1"/>
    <col min="36" max="36" width="9.85546875" customWidth="1"/>
    <col min="37" max="37" width="8.5703125" customWidth="1"/>
    <col min="38" max="38" width="12" customWidth="1"/>
    <col min="39" max="39" width="14.140625" customWidth="1"/>
    <col min="40" max="40" width="12.140625" customWidth="1"/>
  </cols>
  <sheetData>
    <row r="1" spans="1:40" s="13" customFormat="1" ht="60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9" t="s">
        <v>18</v>
      </c>
      <c r="T1" s="10" t="s">
        <v>19</v>
      </c>
      <c r="U1" s="10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11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1488</v>
      </c>
    </row>
    <row r="2" spans="1:40" ht="39.75" customHeight="1" thickBot="1" x14ac:dyDescent="0.3">
      <c r="A2" s="14" t="s">
        <v>63</v>
      </c>
      <c r="B2" s="14" t="s">
        <v>63</v>
      </c>
      <c r="C2">
        <f t="shared" ref="C2:C28" si="0">SUM(I2,K2,M2,O2,Q2,S2,U2,W2,Y2)</f>
        <v>0</v>
      </c>
      <c r="D2" s="14" t="s">
        <v>39</v>
      </c>
      <c r="E2" s="160" t="s">
        <v>1468</v>
      </c>
      <c r="G2" s="16"/>
      <c r="H2" s="141" t="s">
        <v>64</v>
      </c>
      <c r="Z2" t="s">
        <v>1459</v>
      </c>
      <c r="AD2" s="17"/>
      <c r="AF2" s="17"/>
    </row>
    <row r="3" spans="1:40" ht="30" x14ac:dyDescent="0.25">
      <c r="A3" s="39" t="s">
        <v>63</v>
      </c>
      <c r="B3" s="40" t="s">
        <v>305</v>
      </c>
      <c r="C3" s="40">
        <f t="shared" si="0"/>
        <v>15135</v>
      </c>
      <c r="D3" s="40" t="s">
        <v>229</v>
      </c>
      <c r="E3" s="40" t="s">
        <v>306</v>
      </c>
      <c r="F3" s="40"/>
      <c r="G3" s="41" t="s">
        <v>307</v>
      </c>
      <c r="H3" s="40"/>
      <c r="I3" s="40">
        <v>3700</v>
      </c>
      <c r="J3" s="42" t="s">
        <v>306</v>
      </c>
      <c r="K3" s="40">
        <v>4970</v>
      </c>
      <c r="L3" s="43">
        <v>311080</v>
      </c>
      <c r="M3" s="40">
        <v>4000</v>
      </c>
      <c r="N3" s="40" t="s">
        <v>308</v>
      </c>
      <c r="O3" s="40">
        <v>1090</v>
      </c>
      <c r="P3" s="40"/>
      <c r="Q3" s="40"/>
      <c r="R3" s="40"/>
      <c r="S3" s="40">
        <v>50</v>
      </c>
      <c r="T3" s="40"/>
      <c r="U3" s="40">
        <v>600</v>
      </c>
      <c r="V3" s="40" t="s">
        <v>306</v>
      </c>
      <c r="W3" s="40">
        <v>725</v>
      </c>
      <c r="X3" s="40"/>
      <c r="Y3" s="40"/>
      <c r="Z3" s="40" t="s">
        <v>159</v>
      </c>
      <c r="AA3" s="40">
        <v>50</v>
      </c>
      <c r="AB3" s="40">
        <v>50</v>
      </c>
      <c r="AC3" s="40"/>
      <c r="AD3" s="40" t="s">
        <v>309</v>
      </c>
      <c r="AE3" s="40" t="s">
        <v>310</v>
      </c>
      <c r="AF3" s="40" t="s">
        <v>309</v>
      </c>
      <c r="AG3" s="40">
        <v>0</v>
      </c>
      <c r="AH3" s="40" t="s">
        <v>76</v>
      </c>
      <c r="AI3" s="40" t="s">
        <v>215</v>
      </c>
      <c r="AJ3" s="40">
        <v>5</v>
      </c>
      <c r="AN3" s="408"/>
    </row>
    <row r="4" spans="1:40" ht="30" x14ac:dyDescent="0.25">
      <c r="A4" s="39" t="s">
        <v>63</v>
      </c>
      <c r="B4" s="40" t="s">
        <v>311</v>
      </c>
      <c r="C4" s="40">
        <f t="shared" si="0"/>
        <v>28850</v>
      </c>
      <c r="D4" s="40" t="s">
        <v>94</v>
      </c>
      <c r="E4" s="40" t="s">
        <v>312</v>
      </c>
      <c r="F4" s="40"/>
      <c r="G4" s="41" t="s">
        <v>313</v>
      </c>
      <c r="H4" s="40"/>
      <c r="I4" s="40">
        <v>23000</v>
      </c>
      <c r="J4" s="42" t="s">
        <v>312</v>
      </c>
      <c r="K4" s="40">
        <v>1450</v>
      </c>
      <c r="L4" s="40"/>
      <c r="M4" s="40"/>
      <c r="N4" s="40"/>
      <c r="O4" s="40"/>
      <c r="P4" s="40"/>
      <c r="Q4" s="40"/>
      <c r="R4" s="40"/>
      <c r="S4" s="40">
        <v>1200</v>
      </c>
      <c r="T4" s="40"/>
      <c r="U4" s="40">
        <v>3200</v>
      </c>
      <c r="V4" s="40"/>
      <c r="W4" s="40"/>
      <c r="X4" s="40"/>
      <c r="Y4" s="40"/>
      <c r="Z4" s="40" t="s">
        <v>159</v>
      </c>
      <c r="AA4" s="40">
        <v>50</v>
      </c>
      <c r="AB4" s="40">
        <v>50</v>
      </c>
      <c r="AC4" s="40"/>
      <c r="AD4" s="40" t="s">
        <v>314</v>
      </c>
      <c r="AE4" s="48" t="s">
        <v>315</v>
      </c>
      <c r="AF4" s="40" t="s">
        <v>314</v>
      </c>
      <c r="AG4" s="40">
        <v>0</v>
      </c>
      <c r="AH4" s="40" t="s">
        <v>76</v>
      </c>
      <c r="AI4" s="40" t="s">
        <v>316</v>
      </c>
      <c r="AJ4" s="40">
        <v>5</v>
      </c>
      <c r="AK4">
        <f>AI3+AI4+AI5+AI6+AI7+AI8+1.01</f>
        <v>3.9699999999999998</v>
      </c>
      <c r="AL4">
        <v>20</v>
      </c>
      <c r="AN4" s="405"/>
    </row>
    <row r="5" spans="1:40" x14ac:dyDescent="0.25">
      <c r="A5" s="39" t="s">
        <v>63</v>
      </c>
      <c r="B5" s="40" t="s">
        <v>328</v>
      </c>
      <c r="C5" s="40">
        <f t="shared" si="0"/>
        <v>12300</v>
      </c>
      <c r="D5" s="40" t="s">
        <v>78</v>
      </c>
      <c r="E5" s="40" t="s">
        <v>329</v>
      </c>
      <c r="F5" s="40"/>
      <c r="G5" s="41" t="s">
        <v>330</v>
      </c>
      <c r="H5" s="40"/>
      <c r="I5" s="40">
        <v>8300</v>
      </c>
      <c r="J5" s="40" t="s">
        <v>329</v>
      </c>
      <c r="K5" s="40">
        <v>2100</v>
      </c>
      <c r="L5" s="43">
        <v>300161</v>
      </c>
      <c r="M5" s="40">
        <v>200</v>
      </c>
      <c r="N5" s="40"/>
      <c r="O5" s="40"/>
      <c r="P5" s="40"/>
      <c r="Q5" s="40"/>
      <c r="R5" s="40"/>
      <c r="S5" s="40"/>
      <c r="T5" s="40"/>
      <c r="U5" s="40">
        <v>1700</v>
      </c>
      <c r="V5" s="40"/>
      <c r="W5" s="40"/>
      <c r="X5" s="40"/>
      <c r="Y5" s="40"/>
      <c r="Z5" s="40" t="s">
        <v>159</v>
      </c>
      <c r="AA5" s="40">
        <v>60</v>
      </c>
      <c r="AB5" s="40">
        <v>60</v>
      </c>
      <c r="AC5" s="40"/>
      <c r="AD5" s="46">
        <v>557022500</v>
      </c>
      <c r="AE5" s="40" t="s">
        <v>331</v>
      </c>
      <c r="AF5" s="46">
        <v>557022500</v>
      </c>
      <c r="AG5" s="40">
        <v>0</v>
      </c>
      <c r="AH5" s="40" t="s">
        <v>76</v>
      </c>
      <c r="AI5" s="40" t="s">
        <v>215</v>
      </c>
      <c r="AJ5" s="40">
        <v>5</v>
      </c>
      <c r="AN5" s="405"/>
    </row>
    <row r="6" spans="1:40" x14ac:dyDescent="0.25">
      <c r="A6" s="39" t="s">
        <v>63</v>
      </c>
      <c r="B6" s="40" t="s">
        <v>328</v>
      </c>
      <c r="C6" s="40">
        <f t="shared" si="0"/>
        <v>1600</v>
      </c>
      <c r="D6" s="40" t="s">
        <v>78</v>
      </c>
      <c r="E6" s="40" t="s">
        <v>332</v>
      </c>
      <c r="F6" s="40"/>
      <c r="G6" s="41" t="s">
        <v>333</v>
      </c>
      <c r="H6" s="40"/>
      <c r="I6" s="40">
        <v>600</v>
      </c>
      <c r="J6" s="40"/>
      <c r="K6" s="40"/>
      <c r="L6" s="40"/>
      <c r="M6" s="40"/>
      <c r="N6" s="40"/>
      <c r="O6" s="40"/>
      <c r="P6" s="40"/>
      <c r="Q6" s="40"/>
      <c r="R6" s="40"/>
      <c r="S6" s="40">
        <v>1000</v>
      </c>
      <c r="T6" s="40"/>
      <c r="U6" s="40"/>
      <c r="V6" s="40"/>
      <c r="W6" s="40"/>
      <c r="X6" s="40"/>
      <c r="Y6" s="40"/>
      <c r="Z6" s="40" t="s">
        <v>159</v>
      </c>
      <c r="AA6" s="40">
        <v>50</v>
      </c>
      <c r="AB6" s="40">
        <v>50</v>
      </c>
      <c r="AC6" s="40"/>
      <c r="AD6" s="40" t="s">
        <v>334</v>
      </c>
      <c r="AE6" s="40" t="s">
        <v>335</v>
      </c>
      <c r="AF6" s="40" t="s">
        <v>334</v>
      </c>
      <c r="AG6" s="40">
        <v>0</v>
      </c>
      <c r="AH6" s="40" t="s">
        <v>76</v>
      </c>
      <c r="AI6" s="40" t="s">
        <v>215</v>
      </c>
      <c r="AJ6" s="40">
        <v>5</v>
      </c>
      <c r="AN6" s="405"/>
    </row>
    <row r="7" spans="1:40" ht="30" x14ac:dyDescent="0.25">
      <c r="A7" s="39" t="s">
        <v>63</v>
      </c>
      <c r="B7" s="40" t="s">
        <v>317</v>
      </c>
      <c r="C7" s="40">
        <f t="shared" si="0"/>
        <v>2876</v>
      </c>
      <c r="D7" s="40" t="s">
        <v>78</v>
      </c>
      <c r="E7" s="40" t="s">
        <v>318</v>
      </c>
      <c r="F7" s="40"/>
      <c r="G7" s="41" t="s">
        <v>319</v>
      </c>
      <c r="H7" s="40"/>
      <c r="I7" s="40">
        <v>2000</v>
      </c>
      <c r="J7" s="42"/>
      <c r="K7" s="40"/>
      <c r="L7" s="40"/>
      <c r="M7" s="40"/>
      <c r="N7" s="40" t="s">
        <v>320</v>
      </c>
      <c r="O7" s="40">
        <v>636</v>
      </c>
      <c r="P7" s="40"/>
      <c r="Q7" s="40"/>
      <c r="R7" s="40"/>
      <c r="S7" s="40">
        <v>100</v>
      </c>
      <c r="T7" s="40"/>
      <c r="U7" s="40">
        <v>140</v>
      </c>
      <c r="V7" s="40"/>
      <c r="W7" s="40"/>
      <c r="X7" s="40"/>
      <c r="Y7" s="40"/>
      <c r="Z7" s="40" t="s">
        <v>159</v>
      </c>
      <c r="AA7" s="40">
        <v>50</v>
      </c>
      <c r="AB7" s="40">
        <v>50</v>
      </c>
      <c r="AC7" s="40"/>
      <c r="AD7" s="46">
        <v>8004231</v>
      </c>
      <c r="AE7" s="40" t="s">
        <v>321</v>
      </c>
      <c r="AF7" s="46">
        <v>8004231</v>
      </c>
      <c r="AG7" s="40">
        <v>0</v>
      </c>
      <c r="AH7" s="40" t="s">
        <v>76</v>
      </c>
      <c r="AI7" s="40" t="s">
        <v>322</v>
      </c>
      <c r="AJ7" s="40">
        <v>5</v>
      </c>
      <c r="AN7" s="405"/>
    </row>
    <row r="8" spans="1:40" ht="30" x14ac:dyDescent="0.25">
      <c r="A8" s="39" t="s">
        <v>63</v>
      </c>
      <c r="B8" s="40" t="s">
        <v>323</v>
      </c>
      <c r="C8" s="40">
        <f t="shared" si="0"/>
        <v>3850</v>
      </c>
      <c r="D8" s="40" t="s">
        <v>78</v>
      </c>
      <c r="E8" s="40" t="s">
        <v>324</v>
      </c>
      <c r="F8" s="40"/>
      <c r="G8" s="41" t="s">
        <v>325</v>
      </c>
      <c r="H8" s="40"/>
      <c r="I8" s="40">
        <v>3000</v>
      </c>
      <c r="J8" s="40"/>
      <c r="K8" s="40"/>
      <c r="L8" s="40"/>
      <c r="M8" s="40"/>
      <c r="N8" s="40" t="s">
        <v>326</v>
      </c>
      <c r="O8" s="40">
        <v>550</v>
      </c>
      <c r="P8" s="40"/>
      <c r="Q8" s="40"/>
      <c r="R8" s="40"/>
      <c r="S8" s="40">
        <v>50</v>
      </c>
      <c r="T8" s="40"/>
      <c r="U8" s="40"/>
      <c r="V8" s="40" t="s">
        <v>324</v>
      </c>
      <c r="W8" s="40">
        <v>250</v>
      </c>
      <c r="X8" s="40"/>
      <c r="Y8" s="40"/>
      <c r="Z8" s="40" t="s">
        <v>159</v>
      </c>
      <c r="AA8" s="40">
        <v>50</v>
      </c>
      <c r="AB8" s="40">
        <v>50</v>
      </c>
      <c r="AC8" s="40"/>
      <c r="AD8" s="40" t="s">
        <v>314</v>
      </c>
      <c r="AE8" s="40" t="s">
        <v>327</v>
      </c>
      <c r="AF8" s="40" t="s">
        <v>314</v>
      </c>
      <c r="AG8" s="40">
        <v>0</v>
      </c>
      <c r="AH8" s="40" t="s">
        <v>76</v>
      </c>
      <c r="AI8" s="40" t="s">
        <v>316</v>
      </c>
      <c r="AJ8" s="40">
        <v>5</v>
      </c>
      <c r="AN8" s="405"/>
    </row>
    <row r="9" spans="1:40" ht="30" x14ac:dyDescent="0.25">
      <c r="A9" s="49" t="s">
        <v>63</v>
      </c>
      <c r="B9" s="50" t="s">
        <v>305</v>
      </c>
      <c r="C9" s="50">
        <f t="shared" si="0"/>
        <v>15135</v>
      </c>
      <c r="D9" s="50" t="s">
        <v>229</v>
      </c>
      <c r="E9" s="50" t="s">
        <v>306</v>
      </c>
      <c r="F9" s="50"/>
      <c r="G9" s="51" t="s">
        <v>307</v>
      </c>
      <c r="H9" s="50"/>
      <c r="I9" s="50">
        <v>3700</v>
      </c>
      <c r="J9" s="52" t="s">
        <v>306</v>
      </c>
      <c r="K9" s="50">
        <v>4970</v>
      </c>
      <c r="L9" s="53">
        <v>311080</v>
      </c>
      <c r="M9" s="50">
        <v>4000</v>
      </c>
      <c r="N9" s="50" t="s">
        <v>308</v>
      </c>
      <c r="O9" s="50">
        <v>1090</v>
      </c>
      <c r="P9" s="50"/>
      <c r="Q9" s="50"/>
      <c r="R9" s="50"/>
      <c r="S9" s="50">
        <v>50</v>
      </c>
      <c r="T9" s="50"/>
      <c r="U9" s="50">
        <v>600</v>
      </c>
      <c r="V9" s="50" t="s">
        <v>306</v>
      </c>
      <c r="W9" s="50">
        <v>725</v>
      </c>
      <c r="X9" s="50"/>
      <c r="Y9" s="50"/>
      <c r="Z9" s="50" t="s">
        <v>360</v>
      </c>
      <c r="AA9" s="50">
        <v>10</v>
      </c>
      <c r="AB9" s="50">
        <v>1</v>
      </c>
      <c r="AC9" s="50"/>
      <c r="AD9" s="55" t="s">
        <v>460</v>
      </c>
      <c r="AE9" s="50" t="s">
        <v>461</v>
      </c>
      <c r="AF9" s="55" t="s">
        <v>460</v>
      </c>
      <c r="AG9" s="50">
        <v>1</v>
      </c>
      <c r="AH9" s="55" t="s">
        <v>76</v>
      </c>
      <c r="AI9" s="50">
        <v>0.86</v>
      </c>
      <c r="AJ9" s="50">
        <v>3</v>
      </c>
      <c r="AN9" s="405"/>
    </row>
    <row r="10" spans="1:40" x14ac:dyDescent="0.25">
      <c r="A10" s="49" t="s">
        <v>63</v>
      </c>
      <c r="B10" s="50" t="s">
        <v>328</v>
      </c>
      <c r="C10" s="50">
        <f t="shared" si="0"/>
        <v>12300</v>
      </c>
      <c r="D10" s="50" t="s">
        <v>78</v>
      </c>
      <c r="E10" s="50" t="s">
        <v>329</v>
      </c>
      <c r="F10" s="50"/>
      <c r="G10" s="51" t="s">
        <v>330</v>
      </c>
      <c r="H10" s="50"/>
      <c r="I10" s="50">
        <v>8300</v>
      </c>
      <c r="J10" s="50" t="s">
        <v>329</v>
      </c>
      <c r="K10" s="50">
        <v>2100</v>
      </c>
      <c r="L10" s="53">
        <v>300161</v>
      </c>
      <c r="M10" s="50">
        <v>200</v>
      </c>
      <c r="N10" s="50"/>
      <c r="O10" s="50"/>
      <c r="P10" s="50"/>
      <c r="Q10" s="50"/>
      <c r="R10" s="50"/>
      <c r="S10" s="50"/>
      <c r="T10" s="50"/>
      <c r="U10" s="50">
        <v>1700</v>
      </c>
      <c r="V10" s="50"/>
      <c r="W10" s="50"/>
      <c r="X10" s="50"/>
      <c r="Y10" s="50"/>
      <c r="Z10" s="50" t="s">
        <v>360</v>
      </c>
      <c r="AA10" s="50">
        <v>10</v>
      </c>
      <c r="AB10" s="50">
        <v>1</v>
      </c>
      <c r="AC10" s="50"/>
      <c r="AD10" s="50" t="s">
        <v>462</v>
      </c>
      <c r="AE10" s="50" t="s">
        <v>463</v>
      </c>
      <c r="AF10" s="50" t="s">
        <v>462</v>
      </c>
      <c r="AG10" s="50">
        <v>1</v>
      </c>
      <c r="AH10" s="50" t="s">
        <v>76</v>
      </c>
      <c r="AI10" s="50">
        <v>0.52</v>
      </c>
      <c r="AJ10" s="50">
        <v>3</v>
      </c>
      <c r="AL10" s="50">
        <v>5</v>
      </c>
      <c r="AN10" s="405"/>
    </row>
    <row r="11" spans="1:40" x14ac:dyDescent="0.25">
      <c r="A11" s="158" t="s">
        <v>63</v>
      </c>
      <c r="B11" s="30" t="s">
        <v>595</v>
      </c>
      <c r="C11" s="30">
        <f t="shared" si="0"/>
        <v>400</v>
      </c>
      <c r="D11" s="30" t="s">
        <v>71</v>
      </c>
      <c r="E11" s="30"/>
      <c r="F11" s="316" t="s">
        <v>596</v>
      </c>
      <c r="G11" s="32"/>
      <c r="H11" s="30"/>
      <c r="I11" s="30"/>
      <c r="J11" s="33"/>
      <c r="K11" s="30"/>
      <c r="L11" s="317">
        <v>404501</v>
      </c>
      <c r="M11" s="316">
        <v>400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 t="s">
        <v>475</v>
      </c>
      <c r="AA11" s="30">
        <v>20</v>
      </c>
      <c r="AB11" s="30">
        <v>20</v>
      </c>
      <c r="AC11" s="30"/>
      <c r="AD11" s="30" t="s">
        <v>597</v>
      </c>
      <c r="AE11" s="318" t="s">
        <v>598</v>
      </c>
      <c r="AF11" s="30" t="s">
        <v>597</v>
      </c>
      <c r="AG11" s="30">
        <v>0</v>
      </c>
      <c r="AH11" s="30" t="s">
        <v>586</v>
      </c>
      <c r="AI11" s="30">
        <v>1.7</v>
      </c>
      <c r="AJ11" s="30">
        <v>5</v>
      </c>
      <c r="AN11" s="393" t="s">
        <v>1473</v>
      </c>
    </row>
    <row r="12" spans="1:40" ht="30" x14ac:dyDescent="0.25">
      <c r="A12" s="70" t="s">
        <v>63</v>
      </c>
      <c r="B12" s="72" t="s">
        <v>305</v>
      </c>
      <c r="C12" s="72">
        <f t="shared" si="0"/>
        <v>15135</v>
      </c>
      <c r="D12" s="72" t="s">
        <v>229</v>
      </c>
      <c r="E12" s="72" t="s">
        <v>306</v>
      </c>
      <c r="F12" s="72"/>
      <c r="G12" s="73" t="s">
        <v>307</v>
      </c>
      <c r="H12" s="72"/>
      <c r="I12" s="72">
        <v>3700</v>
      </c>
      <c r="J12" s="83" t="s">
        <v>306</v>
      </c>
      <c r="K12" s="72">
        <v>4970</v>
      </c>
      <c r="L12" s="84">
        <v>311080</v>
      </c>
      <c r="M12" s="72">
        <v>4000</v>
      </c>
      <c r="N12" s="72" t="s">
        <v>308</v>
      </c>
      <c r="O12" s="72">
        <v>1090</v>
      </c>
      <c r="P12" s="72"/>
      <c r="Q12" s="72"/>
      <c r="R12" s="72"/>
      <c r="S12" s="72">
        <v>50</v>
      </c>
      <c r="T12" s="72"/>
      <c r="U12" s="72">
        <v>600</v>
      </c>
      <c r="V12" s="72" t="s">
        <v>306</v>
      </c>
      <c r="W12" s="72">
        <v>725</v>
      </c>
      <c r="X12" s="72"/>
      <c r="Y12" s="72"/>
      <c r="Z12" s="72" t="s">
        <v>726</v>
      </c>
      <c r="AA12" s="72">
        <v>50</v>
      </c>
      <c r="AB12" s="72">
        <v>50</v>
      </c>
      <c r="AC12" s="72"/>
      <c r="AD12" s="85">
        <v>1201994</v>
      </c>
      <c r="AE12" s="72" t="s">
        <v>792</v>
      </c>
      <c r="AF12" s="85">
        <v>19502</v>
      </c>
      <c r="AG12" s="72">
        <v>0</v>
      </c>
      <c r="AH12" s="72" t="s">
        <v>793</v>
      </c>
      <c r="AI12" s="72">
        <v>0.56000000000000005</v>
      </c>
      <c r="AJ12" s="72">
        <v>5</v>
      </c>
      <c r="AN12" s="405"/>
    </row>
    <row r="13" spans="1:40" ht="30" x14ac:dyDescent="0.25">
      <c r="A13" s="70" t="s">
        <v>63</v>
      </c>
      <c r="B13" s="72" t="s">
        <v>311</v>
      </c>
      <c r="C13" s="72">
        <f t="shared" si="0"/>
        <v>28850</v>
      </c>
      <c r="D13" s="72" t="s">
        <v>94</v>
      </c>
      <c r="E13" s="72" t="s">
        <v>312</v>
      </c>
      <c r="F13" s="72"/>
      <c r="G13" s="73" t="s">
        <v>313</v>
      </c>
      <c r="H13" s="72"/>
      <c r="I13" s="72">
        <v>23000</v>
      </c>
      <c r="J13" s="83" t="s">
        <v>312</v>
      </c>
      <c r="K13" s="72">
        <v>1450</v>
      </c>
      <c r="L13" s="72"/>
      <c r="M13" s="72"/>
      <c r="N13" s="72"/>
      <c r="O13" s="72"/>
      <c r="P13" s="72"/>
      <c r="Q13" s="72"/>
      <c r="R13" s="72"/>
      <c r="S13" s="72">
        <v>1200</v>
      </c>
      <c r="T13" s="72"/>
      <c r="U13" s="72">
        <v>3200</v>
      </c>
      <c r="V13" s="72"/>
      <c r="W13" s="72"/>
      <c r="X13" s="72"/>
      <c r="Y13" s="72"/>
      <c r="Z13" s="72" t="s">
        <v>726</v>
      </c>
      <c r="AA13" s="72">
        <v>50</v>
      </c>
      <c r="AB13" s="72">
        <v>50</v>
      </c>
      <c r="AC13" s="72"/>
      <c r="AD13" s="85">
        <v>1201957</v>
      </c>
      <c r="AE13" s="72" t="s">
        <v>794</v>
      </c>
      <c r="AF13" s="85">
        <v>18502</v>
      </c>
      <c r="AG13" s="72">
        <v>0</v>
      </c>
      <c r="AH13" s="72" t="s">
        <v>793</v>
      </c>
      <c r="AI13" s="72">
        <v>0.56000000000000005</v>
      </c>
      <c r="AJ13" s="72">
        <v>5</v>
      </c>
      <c r="AL13" s="72">
        <v>5</v>
      </c>
      <c r="AN13" s="405"/>
    </row>
    <row r="14" spans="1:40" x14ac:dyDescent="0.25">
      <c r="A14" s="70" t="s">
        <v>63</v>
      </c>
      <c r="B14" s="72" t="s">
        <v>328</v>
      </c>
      <c r="C14" s="72">
        <f t="shared" si="0"/>
        <v>12300</v>
      </c>
      <c r="D14" s="72" t="s">
        <v>78</v>
      </c>
      <c r="E14" s="72" t="s">
        <v>329</v>
      </c>
      <c r="F14" s="72"/>
      <c r="G14" s="73" t="s">
        <v>330</v>
      </c>
      <c r="H14" s="72"/>
      <c r="I14" s="72">
        <v>8300</v>
      </c>
      <c r="J14" s="72" t="s">
        <v>329</v>
      </c>
      <c r="K14" s="72">
        <v>2100</v>
      </c>
      <c r="L14" s="84">
        <v>300161</v>
      </c>
      <c r="M14" s="72">
        <v>200</v>
      </c>
      <c r="N14" s="72"/>
      <c r="O14" s="72"/>
      <c r="P14" s="72"/>
      <c r="Q14" s="72"/>
      <c r="R14" s="72"/>
      <c r="S14" s="72"/>
      <c r="T14" s="72"/>
      <c r="U14" s="72">
        <v>1700</v>
      </c>
      <c r="V14" s="72"/>
      <c r="W14" s="72"/>
      <c r="X14" s="72"/>
      <c r="Y14" s="72"/>
      <c r="Z14" s="72" t="s">
        <v>726</v>
      </c>
      <c r="AA14" s="72">
        <v>50</v>
      </c>
      <c r="AB14" s="72">
        <v>50</v>
      </c>
      <c r="AC14" s="72"/>
      <c r="AD14" s="85">
        <v>1202891</v>
      </c>
      <c r="AE14" s="72" t="s">
        <v>795</v>
      </c>
      <c r="AF14" s="85">
        <v>19512</v>
      </c>
      <c r="AG14" s="72">
        <v>0</v>
      </c>
      <c r="AH14" s="72" t="s">
        <v>793</v>
      </c>
      <c r="AI14" s="72">
        <v>0.56000000000000005</v>
      </c>
      <c r="AJ14" s="72">
        <v>5</v>
      </c>
      <c r="AN14" s="405"/>
    </row>
    <row r="15" spans="1:40" x14ac:dyDescent="0.25">
      <c r="A15" s="70" t="s">
        <v>63</v>
      </c>
      <c r="B15" s="72" t="s">
        <v>328</v>
      </c>
      <c r="C15" s="72">
        <f t="shared" si="0"/>
        <v>1600</v>
      </c>
      <c r="D15" s="72" t="s">
        <v>78</v>
      </c>
      <c r="E15" s="72" t="s">
        <v>332</v>
      </c>
      <c r="F15" s="72"/>
      <c r="G15" s="73" t="s">
        <v>333</v>
      </c>
      <c r="H15" s="72"/>
      <c r="I15" s="72">
        <v>600</v>
      </c>
      <c r="J15" s="72"/>
      <c r="K15" s="72"/>
      <c r="L15" s="72"/>
      <c r="M15" s="72"/>
      <c r="N15" s="72"/>
      <c r="O15" s="72"/>
      <c r="P15" s="72"/>
      <c r="Q15" s="72"/>
      <c r="R15" s="72"/>
      <c r="S15" s="72">
        <v>1000</v>
      </c>
      <c r="T15" s="72"/>
      <c r="U15" s="72"/>
      <c r="V15" s="72"/>
      <c r="W15" s="72"/>
      <c r="X15" s="72"/>
      <c r="Y15" s="72"/>
      <c r="Z15" s="72" t="s">
        <v>726</v>
      </c>
      <c r="AA15" s="72">
        <v>20</v>
      </c>
      <c r="AB15" s="72">
        <v>20</v>
      </c>
      <c r="AC15" s="72"/>
      <c r="AD15" s="85">
        <v>1501823</v>
      </c>
      <c r="AE15" s="72" t="s">
        <v>796</v>
      </c>
      <c r="AF15" s="85">
        <v>28812</v>
      </c>
      <c r="AG15" s="72">
        <v>0</v>
      </c>
      <c r="AH15" s="72" t="s">
        <v>797</v>
      </c>
      <c r="AI15" s="72">
        <v>1.3</v>
      </c>
      <c r="AJ15" s="72">
        <v>5</v>
      </c>
      <c r="AN15" s="405"/>
    </row>
    <row r="16" spans="1:40" ht="30" x14ac:dyDescent="0.25">
      <c r="A16" s="87" t="s">
        <v>63</v>
      </c>
      <c r="B16" s="88" t="s">
        <v>305</v>
      </c>
      <c r="C16" s="88">
        <f t="shared" si="0"/>
        <v>15135</v>
      </c>
      <c r="D16" s="88" t="s">
        <v>229</v>
      </c>
      <c r="E16" s="88" t="s">
        <v>306</v>
      </c>
      <c r="F16" s="88"/>
      <c r="G16" s="89" t="s">
        <v>307</v>
      </c>
      <c r="H16" s="88"/>
      <c r="I16" s="88">
        <v>3700</v>
      </c>
      <c r="J16" s="90" t="s">
        <v>306</v>
      </c>
      <c r="K16" s="88">
        <v>4970</v>
      </c>
      <c r="L16" s="91">
        <v>311080</v>
      </c>
      <c r="M16" s="88">
        <v>4000</v>
      </c>
      <c r="N16" s="88" t="s">
        <v>308</v>
      </c>
      <c r="O16" s="88">
        <v>1090</v>
      </c>
      <c r="P16" s="88"/>
      <c r="Q16" s="88"/>
      <c r="R16" s="88"/>
      <c r="S16" s="88">
        <v>50</v>
      </c>
      <c r="T16" s="88"/>
      <c r="U16" s="88">
        <v>600</v>
      </c>
      <c r="V16" s="88" t="s">
        <v>306</v>
      </c>
      <c r="W16" s="88">
        <v>725</v>
      </c>
      <c r="X16" s="88"/>
      <c r="Y16" s="88"/>
      <c r="Z16" s="88" t="s">
        <v>832</v>
      </c>
      <c r="AA16" s="88">
        <v>25</v>
      </c>
      <c r="AB16" s="88">
        <v>25</v>
      </c>
      <c r="AC16" s="88"/>
      <c r="AD16" s="98" t="s">
        <v>863</v>
      </c>
      <c r="AE16" s="95" t="s">
        <v>864</v>
      </c>
      <c r="AF16" s="99" t="s">
        <v>863</v>
      </c>
      <c r="AG16" s="88">
        <v>0</v>
      </c>
      <c r="AH16" s="88" t="s">
        <v>844</v>
      </c>
      <c r="AI16" s="88">
        <v>0.49</v>
      </c>
      <c r="AJ16" s="88">
        <v>4</v>
      </c>
      <c r="AN16" s="393" t="s">
        <v>1473</v>
      </c>
    </row>
    <row r="17" spans="1:40" ht="30" x14ac:dyDescent="0.25">
      <c r="A17" s="87" t="s">
        <v>63</v>
      </c>
      <c r="B17" s="88" t="s">
        <v>311</v>
      </c>
      <c r="C17" s="88">
        <f t="shared" si="0"/>
        <v>28850</v>
      </c>
      <c r="D17" s="88" t="s">
        <v>94</v>
      </c>
      <c r="E17" s="88" t="s">
        <v>312</v>
      </c>
      <c r="F17" s="88"/>
      <c r="G17" s="89" t="s">
        <v>313</v>
      </c>
      <c r="H17" s="88"/>
      <c r="I17" s="88">
        <v>23000</v>
      </c>
      <c r="J17" s="90" t="s">
        <v>312</v>
      </c>
      <c r="K17" s="88">
        <v>1450</v>
      </c>
      <c r="L17" s="88"/>
      <c r="M17" s="88"/>
      <c r="N17" s="88"/>
      <c r="O17" s="88"/>
      <c r="P17" s="88"/>
      <c r="Q17" s="88"/>
      <c r="R17" s="88"/>
      <c r="S17" s="88">
        <v>1200</v>
      </c>
      <c r="T17" s="88"/>
      <c r="U17" s="88">
        <v>3200</v>
      </c>
      <c r="V17" s="88"/>
      <c r="W17" s="88"/>
      <c r="X17" s="88"/>
      <c r="Y17" s="88"/>
      <c r="Z17" s="88" t="s">
        <v>832</v>
      </c>
      <c r="AA17" s="88">
        <v>25</v>
      </c>
      <c r="AB17" s="88">
        <v>25</v>
      </c>
      <c r="AC17" s="88"/>
      <c r="AD17" s="98" t="s">
        <v>865</v>
      </c>
      <c r="AE17" s="98" t="s">
        <v>866</v>
      </c>
      <c r="AF17" s="99" t="s">
        <v>865</v>
      </c>
      <c r="AG17" s="88">
        <v>0</v>
      </c>
      <c r="AH17" s="88" t="s">
        <v>844</v>
      </c>
      <c r="AI17" s="88">
        <v>0.85</v>
      </c>
      <c r="AJ17" s="88">
        <v>4</v>
      </c>
      <c r="AN17" s="393" t="s">
        <v>1473</v>
      </c>
    </row>
    <row r="18" spans="1:40" ht="30" x14ac:dyDescent="0.25">
      <c r="A18" s="87" t="s">
        <v>63</v>
      </c>
      <c r="B18" s="88" t="s">
        <v>871</v>
      </c>
      <c r="C18" s="88">
        <f t="shared" si="0"/>
        <v>3200</v>
      </c>
      <c r="D18" s="88" t="s">
        <v>78</v>
      </c>
      <c r="E18" s="88">
        <v>18767</v>
      </c>
      <c r="F18" s="88"/>
      <c r="G18" s="89" t="s">
        <v>319</v>
      </c>
      <c r="H18" s="88"/>
      <c r="I18" s="88">
        <v>2000</v>
      </c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>
        <v>1200</v>
      </c>
      <c r="V18" s="88"/>
      <c r="W18" s="88"/>
      <c r="X18" s="88"/>
      <c r="Y18" s="88"/>
      <c r="Z18" s="88" t="s">
        <v>832</v>
      </c>
      <c r="AA18" s="88">
        <v>25</v>
      </c>
      <c r="AB18" s="88">
        <v>25</v>
      </c>
      <c r="AC18" s="88"/>
      <c r="AD18" s="94" t="s">
        <v>872</v>
      </c>
      <c r="AE18" s="95" t="s">
        <v>873</v>
      </c>
      <c r="AF18" s="96" t="s">
        <v>872</v>
      </c>
      <c r="AG18" s="88">
        <v>0</v>
      </c>
      <c r="AH18" s="88" t="s">
        <v>844</v>
      </c>
      <c r="AI18" s="88">
        <v>1</v>
      </c>
      <c r="AJ18" s="88">
        <v>4</v>
      </c>
      <c r="AK18" s="88">
        <v>4.83</v>
      </c>
      <c r="AL18" s="88">
        <v>30</v>
      </c>
      <c r="AN18" s="393" t="s">
        <v>1473</v>
      </c>
    </row>
    <row r="19" spans="1:40" x14ac:dyDescent="0.25">
      <c r="A19" s="87" t="s">
        <v>63</v>
      </c>
      <c r="B19" s="88" t="s">
        <v>328</v>
      </c>
      <c r="C19" s="88">
        <f t="shared" si="0"/>
        <v>12300</v>
      </c>
      <c r="D19" s="88" t="s">
        <v>78</v>
      </c>
      <c r="E19" s="88" t="s">
        <v>329</v>
      </c>
      <c r="F19" s="88"/>
      <c r="G19" s="89" t="s">
        <v>330</v>
      </c>
      <c r="H19" s="88"/>
      <c r="I19" s="88">
        <v>8300</v>
      </c>
      <c r="J19" s="88" t="s">
        <v>329</v>
      </c>
      <c r="K19" s="88">
        <v>2100</v>
      </c>
      <c r="L19" s="91">
        <v>300161</v>
      </c>
      <c r="M19" s="88">
        <v>200</v>
      </c>
      <c r="N19" s="88"/>
      <c r="O19" s="88"/>
      <c r="P19" s="88"/>
      <c r="Q19" s="88"/>
      <c r="R19" s="88"/>
      <c r="S19" s="88"/>
      <c r="T19" s="88"/>
      <c r="U19" s="88">
        <v>1700</v>
      </c>
      <c r="V19" s="88"/>
      <c r="W19" s="88"/>
      <c r="X19" s="88"/>
      <c r="Y19" s="88"/>
      <c r="Z19" s="88" t="s">
        <v>832</v>
      </c>
      <c r="AA19" s="88">
        <v>25</v>
      </c>
      <c r="AB19" s="88">
        <v>25</v>
      </c>
      <c r="AC19" s="88"/>
      <c r="AD19" s="98" t="s">
        <v>874</v>
      </c>
      <c r="AE19" s="95" t="s">
        <v>875</v>
      </c>
      <c r="AF19" s="99" t="s">
        <v>874</v>
      </c>
      <c r="AG19" s="88">
        <v>0</v>
      </c>
      <c r="AH19" s="88" t="s">
        <v>844</v>
      </c>
      <c r="AI19" s="88">
        <v>0.49</v>
      </c>
      <c r="AJ19" s="88">
        <v>4</v>
      </c>
      <c r="AN19" s="393" t="s">
        <v>1473</v>
      </c>
    </row>
    <row r="20" spans="1:40" x14ac:dyDescent="0.25">
      <c r="A20" s="87" t="s">
        <v>63</v>
      </c>
      <c r="B20" s="88" t="s">
        <v>328</v>
      </c>
      <c r="C20" s="88">
        <f t="shared" si="0"/>
        <v>1600</v>
      </c>
      <c r="D20" s="88" t="s">
        <v>78</v>
      </c>
      <c r="E20" s="88" t="s">
        <v>332</v>
      </c>
      <c r="F20" s="88"/>
      <c r="G20" s="89" t="s">
        <v>333</v>
      </c>
      <c r="H20" s="88"/>
      <c r="I20" s="88">
        <v>600</v>
      </c>
      <c r="J20" s="88"/>
      <c r="K20" s="88"/>
      <c r="L20" s="88"/>
      <c r="M20" s="88"/>
      <c r="N20" s="88"/>
      <c r="O20" s="88"/>
      <c r="P20" s="88"/>
      <c r="Q20" s="88"/>
      <c r="R20" s="88"/>
      <c r="S20" s="88">
        <v>1000</v>
      </c>
      <c r="T20" s="88"/>
      <c r="U20" s="88"/>
      <c r="V20" s="88"/>
      <c r="W20" s="88"/>
      <c r="X20" s="88"/>
      <c r="Y20" s="88"/>
      <c r="Z20" s="88" t="s">
        <v>832</v>
      </c>
      <c r="AA20" s="88">
        <v>25</v>
      </c>
      <c r="AB20" s="88">
        <v>25</v>
      </c>
      <c r="AC20" s="88"/>
      <c r="AD20" s="98" t="s">
        <v>874</v>
      </c>
      <c r="AE20" s="95" t="s">
        <v>875</v>
      </c>
      <c r="AF20" s="99" t="s">
        <v>874</v>
      </c>
      <c r="AG20" s="88">
        <v>0</v>
      </c>
      <c r="AH20" s="88" t="s">
        <v>844</v>
      </c>
      <c r="AI20" s="88">
        <v>0.49</v>
      </c>
      <c r="AJ20" s="88">
        <v>4</v>
      </c>
      <c r="AN20" s="393" t="s">
        <v>1473</v>
      </c>
    </row>
    <row r="21" spans="1:40" ht="30" x14ac:dyDescent="0.25">
      <c r="A21" s="87" t="s">
        <v>63</v>
      </c>
      <c r="B21" s="88" t="s">
        <v>317</v>
      </c>
      <c r="C21" s="88">
        <f t="shared" si="0"/>
        <v>2876</v>
      </c>
      <c r="D21" s="88" t="s">
        <v>78</v>
      </c>
      <c r="E21" s="88" t="s">
        <v>318</v>
      </c>
      <c r="F21" s="88"/>
      <c r="G21" s="89" t="s">
        <v>319</v>
      </c>
      <c r="H21" s="88"/>
      <c r="I21" s="88">
        <v>2000</v>
      </c>
      <c r="J21" s="90"/>
      <c r="K21" s="88"/>
      <c r="L21" s="88"/>
      <c r="M21" s="88"/>
      <c r="N21" s="88" t="s">
        <v>320</v>
      </c>
      <c r="O21" s="88">
        <v>636</v>
      </c>
      <c r="P21" s="88"/>
      <c r="Q21" s="88"/>
      <c r="R21" s="88"/>
      <c r="S21" s="88">
        <v>100</v>
      </c>
      <c r="T21" s="88"/>
      <c r="U21" s="88">
        <v>140</v>
      </c>
      <c r="V21" s="88"/>
      <c r="W21" s="88"/>
      <c r="X21" s="88"/>
      <c r="Y21" s="88"/>
      <c r="Z21" s="88" t="s">
        <v>832</v>
      </c>
      <c r="AA21" s="88">
        <v>25</v>
      </c>
      <c r="AB21" s="88">
        <v>25</v>
      </c>
      <c r="AC21" s="88"/>
      <c r="AD21" s="94" t="s">
        <v>867</v>
      </c>
      <c r="AE21" s="95" t="s">
        <v>868</v>
      </c>
      <c r="AF21" s="96" t="s">
        <v>867</v>
      </c>
      <c r="AG21" s="88">
        <v>0</v>
      </c>
      <c r="AH21" s="88" t="s">
        <v>844</v>
      </c>
      <c r="AI21" s="88">
        <v>1</v>
      </c>
      <c r="AJ21" s="88">
        <v>4</v>
      </c>
      <c r="AN21" s="393" t="s">
        <v>1473</v>
      </c>
    </row>
    <row r="22" spans="1:40" ht="30" x14ac:dyDescent="0.25">
      <c r="A22" s="87" t="s">
        <v>63</v>
      </c>
      <c r="B22" s="88" t="s">
        <v>323</v>
      </c>
      <c r="C22" s="88">
        <f t="shared" si="0"/>
        <v>3850</v>
      </c>
      <c r="D22" s="88" t="s">
        <v>78</v>
      </c>
      <c r="E22" s="88" t="s">
        <v>324</v>
      </c>
      <c r="F22" s="88"/>
      <c r="G22" s="89" t="s">
        <v>325</v>
      </c>
      <c r="H22" s="88"/>
      <c r="I22" s="88">
        <v>3000</v>
      </c>
      <c r="J22" s="88"/>
      <c r="K22" s="88"/>
      <c r="L22" s="88"/>
      <c r="M22" s="88"/>
      <c r="N22" s="88" t="s">
        <v>326</v>
      </c>
      <c r="O22" s="88">
        <v>550</v>
      </c>
      <c r="P22" s="88"/>
      <c r="Q22" s="88"/>
      <c r="R22" s="88"/>
      <c r="S22" s="88">
        <v>50</v>
      </c>
      <c r="T22" s="88"/>
      <c r="U22" s="88"/>
      <c r="V22" s="88" t="s">
        <v>324</v>
      </c>
      <c r="W22" s="88">
        <v>250</v>
      </c>
      <c r="X22" s="88"/>
      <c r="Y22" s="88"/>
      <c r="Z22" s="88" t="s">
        <v>832</v>
      </c>
      <c r="AA22" s="88">
        <v>25</v>
      </c>
      <c r="AB22" s="88">
        <v>25</v>
      </c>
      <c r="AC22" s="88"/>
      <c r="AD22" s="92" t="s">
        <v>869</v>
      </c>
      <c r="AE22" s="95" t="s">
        <v>870</v>
      </c>
      <c r="AF22" s="92" t="s">
        <v>869</v>
      </c>
      <c r="AG22" s="88">
        <v>0</v>
      </c>
      <c r="AH22" s="88" t="s">
        <v>844</v>
      </c>
      <c r="AI22" s="88">
        <v>1</v>
      </c>
      <c r="AJ22" s="88">
        <v>4</v>
      </c>
      <c r="AN22" s="393" t="s">
        <v>1473</v>
      </c>
    </row>
    <row r="23" spans="1:40" x14ac:dyDescent="0.25">
      <c r="A23" s="104" t="s">
        <v>63</v>
      </c>
      <c r="B23" s="101" t="s">
        <v>305</v>
      </c>
      <c r="C23" s="101">
        <f t="shared" si="0"/>
        <v>15135</v>
      </c>
      <c r="D23" s="101" t="s">
        <v>229</v>
      </c>
      <c r="E23" s="101" t="s">
        <v>306</v>
      </c>
      <c r="F23" s="101"/>
      <c r="G23" s="101" t="s">
        <v>307</v>
      </c>
      <c r="H23" s="101"/>
      <c r="I23" s="101">
        <v>3700</v>
      </c>
      <c r="J23" s="106" t="s">
        <v>306</v>
      </c>
      <c r="K23" s="101">
        <v>4970</v>
      </c>
      <c r="L23" s="107">
        <v>311080</v>
      </c>
      <c r="M23" s="101">
        <v>4000</v>
      </c>
      <c r="N23" s="101" t="s">
        <v>308</v>
      </c>
      <c r="O23" s="101">
        <v>1090</v>
      </c>
      <c r="P23" s="101"/>
      <c r="Q23" s="101"/>
      <c r="R23" s="101"/>
      <c r="S23" s="101">
        <v>50</v>
      </c>
      <c r="T23" s="101"/>
      <c r="U23" s="101">
        <v>600</v>
      </c>
      <c r="V23" s="101" t="s">
        <v>306</v>
      </c>
      <c r="W23" s="101">
        <v>725</v>
      </c>
      <c r="X23" s="101"/>
      <c r="Y23" s="101"/>
      <c r="Z23" s="101" t="s">
        <v>882</v>
      </c>
      <c r="AA23" s="101">
        <v>150</v>
      </c>
      <c r="AB23" s="101">
        <v>150</v>
      </c>
      <c r="AC23" s="101"/>
      <c r="AD23" s="101" t="s">
        <v>1132</v>
      </c>
      <c r="AE23" s="101" t="s">
        <v>1133</v>
      </c>
      <c r="AF23" s="101">
        <v>1541</v>
      </c>
      <c r="AG23" s="101">
        <v>0</v>
      </c>
      <c r="AH23" s="101" t="s">
        <v>885</v>
      </c>
      <c r="AI23" s="102">
        <v>0.70499999999999996</v>
      </c>
      <c r="AJ23" s="101">
        <v>5</v>
      </c>
      <c r="AK23" s="38"/>
      <c r="AL23" s="38"/>
      <c r="AM23" s="38"/>
      <c r="AN23" s="405"/>
    </row>
    <row r="24" spans="1:40" x14ac:dyDescent="0.25">
      <c r="A24" s="104" t="s">
        <v>63</v>
      </c>
      <c r="B24" s="101" t="s">
        <v>311</v>
      </c>
      <c r="C24" s="101">
        <f t="shared" si="0"/>
        <v>28850</v>
      </c>
      <c r="D24" s="101" t="s">
        <v>94</v>
      </c>
      <c r="E24" s="101" t="s">
        <v>312</v>
      </c>
      <c r="F24" s="101"/>
      <c r="G24" s="101" t="s">
        <v>313</v>
      </c>
      <c r="H24" s="101"/>
      <c r="I24" s="101">
        <v>23000</v>
      </c>
      <c r="J24" s="106" t="s">
        <v>312</v>
      </c>
      <c r="K24" s="101">
        <v>1450</v>
      </c>
      <c r="L24" s="101"/>
      <c r="M24" s="101"/>
      <c r="N24" s="101"/>
      <c r="O24" s="101"/>
      <c r="P24" s="101"/>
      <c r="Q24" s="101"/>
      <c r="R24" s="101"/>
      <c r="S24" s="101">
        <v>1200</v>
      </c>
      <c r="T24" s="101"/>
      <c r="U24" s="101">
        <v>3200</v>
      </c>
      <c r="V24" s="101"/>
      <c r="W24" s="101"/>
      <c r="X24" s="101"/>
      <c r="Y24" s="101"/>
      <c r="Z24" s="101" t="s">
        <v>882</v>
      </c>
      <c r="AA24" s="101">
        <v>75</v>
      </c>
      <c r="AB24" s="101">
        <v>75</v>
      </c>
      <c r="AC24" s="101"/>
      <c r="AD24" s="101" t="s">
        <v>1134</v>
      </c>
      <c r="AE24" s="101" t="s">
        <v>1135</v>
      </c>
      <c r="AF24" s="101">
        <v>1542</v>
      </c>
      <c r="AG24" s="101">
        <v>0</v>
      </c>
      <c r="AH24" s="101" t="s">
        <v>885</v>
      </c>
      <c r="AI24" s="102">
        <v>0.61</v>
      </c>
      <c r="AJ24" s="101">
        <v>5</v>
      </c>
      <c r="AK24" s="38"/>
      <c r="AL24" s="38"/>
      <c r="AM24" s="38"/>
      <c r="AN24" s="405"/>
    </row>
    <row r="25" spans="1:40" x14ac:dyDescent="0.25">
      <c r="A25" s="104" t="s">
        <v>63</v>
      </c>
      <c r="B25" s="101" t="s">
        <v>871</v>
      </c>
      <c r="C25" s="101">
        <f t="shared" si="0"/>
        <v>3200</v>
      </c>
      <c r="D25" s="101" t="s">
        <v>78</v>
      </c>
      <c r="E25" s="101">
        <v>18767</v>
      </c>
      <c r="F25" s="101"/>
      <c r="G25" s="101" t="s">
        <v>1148</v>
      </c>
      <c r="H25" s="101"/>
      <c r="I25" s="101">
        <v>2000</v>
      </c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>
        <v>1200</v>
      </c>
      <c r="V25" s="101"/>
      <c r="W25" s="101"/>
      <c r="X25" s="101"/>
      <c r="Y25" s="101"/>
      <c r="Z25" s="101" t="s">
        <v>882</v>
      </c>
      <c r="AA25" s="101">
        <v>40</v>
      </c>
      <c r="AB25" s="101">
        <v>40</v>
      </c>
      <c r="AC25" s="101"/>
      <c r="AD25" s="101" t="s">
        <v>1136</v>
      </c>
      <c r="AE25" s="101" t="s">
        <v>1137</v>
      </c>
      <c r="AF25" s="101">
        <v>1831</v>
      </c>
      <c r="AG25" s="101">
        <v>0</v>
      </c>
      <c r="AH25" s="101" t="s">
        <v>885</v>
      </c>
      <c r="AI25" s="102">
        <v>1.01</v>
      </c>
      <c r="AJ25" s="101">
        <v>5</v>
      </c>
      <c r="AK25" s="38"/>
      <c r="AL25" s="38"/>
      <c r="AM25" s="38"/>
      <c r="AN25" s="405"/>
    </row>
    <row r="26" spans="1:40" x14ac:dyDescent="0.25">
      <c r="A26" s="104" t="s">
        <v>63</v>
      </c>
      <c r="B26" s="101" t="s">
        <v>328</v>
      </c>
      <c r="C26" s="101">
        <f t="shared" si="0"/>
        <v>12300</v>
      </c>
      <c r="D26" s="101" t="s">
        <v>78</v>
      </c>
      <c r="E26" s="101" t="s">
        <v>329</v>
      </c>
      <c r="F26" s="101"/>
      <c r="G26" s="101" t="s">
        <v>330</v>
      </c>
      <c r="H26" s="101"/>
      <c r="I26" s="101">
        <v>8300</v>
      </c>
      <c r="J26" s="101" t="s">
        <v>329</v>
      </c>
      <c r="K26" s="101">
        <v>2100</v>
      </c>
      <c r="L26" s="107">
        <v>300161</v>
      </c>
      <c r="M26" s="101">
        <v>200</v>
      </c>
      <c r="N26" s="101"/>
      <c r="O26" s="101"/>
      <c r="P26" s="101"/>
      <c r="Q26" s="101"/>
      <c r="R26" s="101"/>
      <c r="S26" s="101"/>
      <c r="T26" s="101"/>
      <c r="U26" s="101">
        <v>1700</v>
      </c>
      <c r="V26" s="101"/>
      <c r="W26" s="101"/>
      <c r="X26" s="101"/>
      <c r="Y26" s="101"/>
      <c r="Z26" s="101" t="s">
        <v>882</v>
      </c>
      <c r="AA26" s="101">
        <v>150</v>
      </c>
      <c r="AB26" s="101">
        <v>150</v>
      </c>
      <c r="AC26" s="101"/>
      <c r="AD26" s="101" t="s">
        <v>1149</v>
      </c>
      <c r="AE26" s="101" t="s">
        <v>1150</v>
      </c>
      <c r="AF26" s="101">
        <v>1544</v>
      </c>
      <c r="AG26" s="101">
        <v>0</v>
      </c>
      <c r="AH26" s="101" t="s">
        <v>885</v>
      </c>
      <c r="AI26" s="102">
        <v>0.62</v>
      </c>
      <c r="AJ26" s="101">
        <v>5</v>
      </c>
      <c r="AK26" s="38"/>
      <c r="AL26" s="38"/>
      <c r="AM26" s="38"/>
      <c r="AN26" s="405"/>
    </row>
    <row r="27" spans="1:40" x14ac:dyDescent="0.25">
      <c r="A27" s="104" t="s">
        <v>63</v>
      </c>
      <c r="B27" s="101" t="s">
        <v>328</v>
      </c>
      <c r="C27" s="101">
        <f t="shared" si="0"/>
        <v>1600</v>
      </c>
      <c r="D27" s="101" t="s">
        <v>78</v>
      </c>
      <c r="E27" s="101" t="s">
        <v>332</v>
      </c>
      <c r="F27" s="101"/>
      <c r="G27" s="101" t="s">
        <v>333</v>
      </c>
      <c r="H27" s="101"/>
      <c r="I27" s="101">
        <v>600</v>
      </c>
      <c r="J27" s="101"/>
      <c r="K27" s="101"/>
      <c r="L27" s="101"/>
      <c r="M27" s="101"/>
      <c r="N27" s="101"/>
      <c r="O27" s="101"/>
      <c r="P27" s="101"/>
      <c r="Q27" s="101"/>
      <c r="R27" s="101"/>
      <c r="S27" s="101">
        <v>1000</v>
      </c>
      <c r="T27" s="101"/>
      <c r="U27" s="101"/>
      <c r="V27" s="101"/>
      <c r="W27" s="101"/>
      <c r="X27" s="101"/>
      <c r="Y27" s="101"/>
      <c r="Z27" s="101" t="s">
        <v>882</v>
      </c>
      <c r="AA27" s="101">
        <v>150</v>
      </c>
      <c r="AB27" s="101">
        <v>150</v>
      </c>
      <c r="AC27" s="101"/>
      <c r="AD27" s="101" t="s">
        <v>1151</v>
      </c>
      <c r="AE27" s="101" t="s">
        <v>1152</v>
      </c>
      <c r="AF27" s="101">
        <v>1544007</v>
      </c>
      <c r="AG27" s="101">
        <v>0</v>
      </c>
      <c r="AH27" s="101" t="s">
        <v>885</v>
      </c>
      <c r="AI27" s="102">
        <v>2.75</v>
      </c>
      <c r="AJ27" s="101">
        <v>5</v>
      </c>
      <c r="AK27" s="38"/>
      <c r="AL27" s="38"/>
      <c r="AM27" s="38"/>
      <c r="AN27" s="405"/>
    </row>
    <row r="28" spans="1:40" x14ac:dyDescent="0.25">
      <c r="A28" s="104" t="s">
        <v>63</v>
      </c>
      <c r="B28" s="101" t="s">
        <v>317</v>
      </c>
      <c r="C28" s="101">
        <f t="shared" si="0"/>
        <v>2876</v>
      </c>
      <c r="D28" s="101" t="s">
        <v>78</v>
      </c>
      <c r="E28" s="101" t="s">
        <v>318</v>
      </c>
      <c r="F28" s="101"/>
      <c r="G28" s="101" t="s">
        <v>319</v>
      </c>
      <c r="H28" s="101"/>
      <c r="I28" s="101">
        <v>2000</v>
      </c>
      <c r="J28" s="106"/>
      <c r="K28" s="101"/>
      <c r="L28" s="101"/>
      <c r="M28" s="101"/>
      <c r="N28" s="101" t="s">
        <v>320</v>
      </c>
      <c r="O28" s="101">
        <v>636</v>
      </c>
      <c r="P28" s="101"/>
      <c r="Q28" s="101"/>
      <c r="R28" s="101"/>
      <c r="S28" s="101">
        <v>100</v>
      </c>
      <c r="T28" s="101"/>
      <c r="U28" s="101">
        <v>140</v>
      </c>
      <c r="V28" s="101"/>
      <c r="W28" s="101"/>
      <c r="X28" s="101"/>
      <c r="Y28" s="101"/>
      <c r="Z28" s="101" t="s">
        <v>882</v>
      </c>
      <c r="AA28" s="101">
        <v>40</v>
      </c>
      <c r="AB28" s="101">
        <v>40</v>
      </c>
      <c r="AC28" s="101"/>
      <c r="AD28" s="101" t="s">
        <v>1136</v>
      </c>
      <c r="AE28" s="101" t="s">
        <v>1137</v>
      </c>
      <c r="AF28" s="101">
        <v>1831</v>
      </c>
      <c r="AG28" s="101">
        <v>0</v>
      </c>
      <c r="AH28" s="101" t="s">
        <v>885</v>
      </c>
      <c r="AI28" s="102">
        <v>1.01</v>
      </c>
      <c r="AJ28" s="101">
        <v>5</v>
      </c>
      <c r="AK28" s="38"/>
      <c r="AL28" s="38"/>
      <c r="AM28" s="38"/>
      <c r="AN28" s="405"/>
    </row>
    <row r="29" spans="1:40" x14ac:dyDescent="0.25">
      <c r="A29" s="104" t="s">
        <v>63</v>
      </c>
      <c r="B29" s="101" t="s">
        <v>317</v>
      </c>
      <c r="C29" s="101">
        <v>2876</v>
      </c>
      <c r="D29" s="101" t="s">
        <v>78</v>
      </c>
      <c r="E29" s="101" t="s">
        <v>318</v>
      </c>
      <c r="F29" s="101"/>
      <c r="G29" s="101"/>
      <c r="H29" s="101"/>
      <c r="I29" s="101"/>
      <c r="J29" s="106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 t="s">
        <v>882</v>
      </c>
      <c r="AA29" s="101">
        <v>50</v>
      </c>
      <c r="AB29" s="101">
        <v>50</v>
      </c>
      <c r="AC29" s="101"/>
      <c r="AD29" s="101" t="s">
        <v>1138</v>
      </c>
      <c r="AE29" s="101" t="s">
        <v>1139</v>
      </c>
      <c r="AF29" s="107" t="s">
        <v>1140</v>
      </c>
      <c r="AG29" s="101">
        <v>0</v>
      </c>
      <c r="AH29" s="101" t="s">
        <v>885</v>
      </c>
      <c r="AI29" s="102">
        <v>1.68</v>
      </c>
      <c r="AJ29" s="101">
        <v>5</v>
      </c>
      <c r="AK29" s="38"/>
      <c r="AL29" s="38"/>
      <c r="AM29" s="38"/>
      <c r="AN29" s="405"/>
    </row>
    <row r="30" spans="1:40" x14ac:dyDescent="0.25">
      <c r="A30" s="104" t="s">
        <v>63</v>
      </c>
      <c r="B30" s="101" t="s">
        <v>317</v>
      </c>
      <c r="C30" s="101">
        <v>2876</v>
      </c>
      <c r="D30" s="101" t="s">
        <v>78</v>
      </c>
      <c r="E30" s="101" t="s">
        <v>318</v>
      </c>
      <c r="F30" s="101"/>
      <c r="G30" s="101"/>
      <c r="H30" s="101"/>
      <c r="I30" s="101"/>
      <c r="J30" s="106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 t="s">
        <v>882</v>
      </c>
      <c r="AA30" s="101">
        <v>20</v>
      </c>
      <c r="AB30" s="101">
        <v>20</v>
      </c>
      <c r="AC30" s="101"/>
      <c r="AD30" s="101" t="s">
        <v>1141</v>
      </c>
      <c r="AE30" s="101" t="s">
        <v>1142</v>
      </c>
      <c r="AF30" s="101">
        <v>1441</v>
      </c>
      <c r="AG30" s="101">
        <v>0</v>
      </c>
      <c r="AH30" s="101" t="s">
        <v>885</v>
      </c>
      <c r="AI30" s="102">
        <v>3.35</v>
      </c>
      <c r="AJ30" s="101">
        <v>5</v>
      </c>
      <c r="AK30" s="38"/>
      <c r="AL30" s="101">
        <v>30</v>
      </c>
      <c r="AM30" s="38"/>
      <c r="AN30" s="405"/>
    </row>
    <row r="31" spans="1:40" x14ac:dyDescent="0.25">
      <c r="A31" s="104" t="s">
        <v>63</v>
      </c>
      <c r="B31" s="101" t="s">
        <v>323</v>
      </c>
      <c r="C31" s="101">
        <f>SUM(I31,K31,M31,O31,Q31,S31,U31,W31,Y31)</f>
        <v>3850</v>
      </c>
      <c r="D31" s="101" t="s">
        <v>78</v>
      </c>
      <c r="E31" s="101" t="s">
        <v>324</v>
      </c>
      <c r="F31" s="101"/>
      <c r="G31" s="101" t="s">
        <v>325</v>
      </c>
      <c r="H31" s="101"/>
      <c r="I31" s="101">
        <v>3000</v>
      </c>
      <c r="J31" s="101"/>
      <c r="K31" s="101"/>
      <c r="L31" s="101"/>
      <c r="M31" s="101"/>
      <c r="N31" s="101" t="s">
        <v>326</v>
      </c>
      <c r="O31" s="101">
        <v>550</v>
      </c>
      <c r="P31" s="101"/>
      <c r="Q31" s="101"/>
      <c r="R31" s="101"/>
      <c r="S31" s="101">
        <v>50</v>
      </c>
      <c r="T31" s="101"/>
      <c r="U31" s="101"/>
      <c r="V31" s="101" t="s">
        <v>324</v>
      </c>
      <c r="W31" s="101">
        <v>250</v>
      </c>
      <c r="X31" s="101"/>
      <c r="Y31" s="101"/>
      <c r="Z31" s="101" t="s">
        <v>882</v>
      </c>
      <c r="AA31" s="101">
        <v>40</v>
      </c>
      <c r="AB31" s="101">
        <v>40</v>
      </c>
      <c r="AC31" s="101"/>
      <c r="AD31" s="101" t="s">
        <v>1143</v>
      </c>
      <c r="AE31" s="101" t="s">
        <v>1144</v>
      </c>
      <c r="AF31" s="101">
        <v>1441197</v>
      </c>
      <c r="AG31" s="101">
        <v>0</v>
      </c>
      <c r="AH31" s="101"/>
      <c r="AI31" s="102">
        <v>3.75</v>
      </c>
      <c r="AJ31" s="101">
        <v>5</v>
      </c>
      <c r="AK31" s="38"/>
      <c r="AL31" s="38"/>
      <c r="AM31" s="38"/>
      <c r="AN31" s="405"/>
    </row>
    <row r="32" spans="1:40" x14ac:dyDescent="0.25">
      <c r="A32" s="104" t="s">
        <v>63</v>
      </c>
      <c r="B32" s="101" t="s">
        <v>323</v>
      </c>
      <c r="C32" s="101">
        <v>3850</v>
      </c>
      <c r="D32" s="101" t="s">
        <v>78</v>
      </c>
      <c r="E32" s="101" t="s">
        <v>324</v>
      </c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 t="s">
        <v>882</v>
      </c>
      <c r="AA32" s="101">
        <v>50</v>
      </c>
      <c r="AB32" s="101">
        <v>50</v>
      </c>
      <c r="AC32" s="101"/>
      <c r="AD32" s="101" t="s">
        <v>1145</v>
      </c>
      <c r="AE32" s="101" t="s">
        <v>1146</v>
      </c>
      <c r="AF32" s="107" t="s">
        <v>1147</v>
      </c>
      <c r="AG32" s="101">
        <v>0</v>
      </c>
      <c r="AH32" s="101" t="s">
        <v>888</v>
      </c>
      <c r="AI32" s="102">
        <v>0.95</v>
      </c>
      <c r="AJ32" s="101">
        <v>5</v>
      </c>
      <c r="AK32" s="38"/>
      <c r="AL32" s="38"/>
      <c r="AM32" s="38"/>
      <c r="AN32" s="405"/>
    </row>
    <row r="33" spans="1:40" x14ac:dyDescent="0.25">
      <c r="A33" s="104" t="s">
        <v>63</v>
      </c>
      <c r="B33" s="101" t="s">
        <v>595</v>
      </c>
      <c r="C33" s="101">
        <f>SUM(I33,K33,M33,O33,Q33,S33,U33,W33,Y33)</f>
        <v>400</v>
      </c>
      <c r="D33" s="101" t="s">
        <v>71</v>
      </c>
      <c r="E33" s="101"/>
      <c r="F33" s="109" t="s">
        <v>596</v>
      </c>
      <c r="G33" s="101"/>
      <c r="H33" s="101"/>
      <c r="I33" s="101"/>
      <c r="J33" s="106"/>
      <c r="K33" s="101"/>
      <c r="L33" s="110">
        <v>404501</v>
      </c>
      <c r="M33" s="109">
        <v>400</v>
      </c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 t="s">
        <v>882</v>
      </c>
      <c r="AA33" s="101">
        <v>150</v>
      </c>
      <c r="AB33" s="101">
        <v>150</v>
      </c>
      <c r="AC33" s="101"/>
      <c r="AD33" s="101" t="s">
        <v>1151</v>
      </c>
      <c r="AE33" s="101" t="s">
        <v>1152</v>
      </c>
      <c r="AF33" s="101">
        <v>1544007</v>
      </c>
      <c r="AG33" s="101">
        <v>0</v>
      </c>
      <c r="AH33" s="101" t="s">
        <v>885</v>
      </c>
      <c r="AI33" s="102">
        <v>2.75</v>
      </c>
      <c r="AJ33" s="101">
        <v>5</v>
      </c>
      <c r="AK33" s="38"/>
      <c r="AL33" s="38"/>
      <c r="AM33" s="38"/>
      <c r="AN33" s="405" t="s">
        <v>1490</v>
      </c>
    </row>
    <row r="34" spans="1:40" x14ac:dyDescent="0.25">
      <c r="A34" s="104" t="s">
        <v>63</v>
      </c>
      <c r="B34" s="101" t="s">
        <v>1153</v>
      </c>
      <c r="C34" s="101">
        <f>SUM(I34,K34,M34,O34,Q34,S34,U34,W34,Y34)</f>
        <v>200</v>
      </c>
      <c r="D34" s="101" t="s">
        <v>71</v>
      </c>
      <c r="E34" s="101"/>
      <c r="F34" s="101" t="s">
        <v>1154</v>
      </c>
      <c r="G34" s="101"/>
      <c r="H34" s="101"/>
      <c r="I34" s="101"/>
      <c r="J34" s="106" t="s">
        <v>1155</v>
      </c>
      <c r="K34" s="101">
        <v>200</v>
      </c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 t="s">
        <v>882</v>
      </c>
      <c r="AA34" s="101">
        <v>50</v>
      </c>
      <c r="AB34" s="101">
        <v>50</v>
      </c>
      <c r="AC34" s="101"/>
      <c r="AD34" s="101" t="s">
        <v>1156</v>
      </c>
      <c r="AE34" s="101" t="s">
        <v>1157</v>
      </c>
      <c r="AF34" s="101">
        <v>1691000</v>
      </c>
      <c r="AG34" s="101">
        <v>0</v>
      </c>
      <c r="AH34" s="101" t="s">
        <v>885</v>
      </c>
      <c r="AI34" s="102">
        <v>1.55</v>
      </c>
      <c r="AJ34" s="101">
        <v>5</v>
      </c>
      <c r="AK34" s="38"/>
      <c r="AL34" s="38"/>
      <c r="AM34" s="38"/>
      <c r="AN34" s="405" t="s">
        <v>1490</v>
      </c>
    </row>
    <row r="35" spans="1:40" x14ac:dyDescent="0.25">
      <c r="A35" s="104" t="s">
        <v>63</v>
      </c>
      <c r="B35" s="101" t="s">
        <v>1153</v>
      </c>
      <c r="C35" s="101">
        <v>200</v>
      </c>
      <c r="D35" s="101" t="s">
        <v>71</v>
      </c>
      <c r="E35" s="101"/>
      <c r="F35" s="101"/>
      <c r="G35" s="101"/>
      <c r="H35" s="101"/>
      <c r="I35" s="101"/>
      <c r="J35" s="106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 t="s">
        <v>882</v>
      </c>
      <c r="AA35" s="101">
        <v>30</v>
      </c>
      <c r="AB35" s="101">
        <v>30</v>
      </c>
      <c r="AC35" s="101"/>
      <c r="AD35" s="101" t="s">
        <v>1158</v>
      </c>
      <c r="AE35" s="101" t="s">
        <v>1159</v>
      </c>
      <c r="AF35" s="101">
        <v>1691050</v>
      </c>
      <c r="AG35" s="101">
        <v>0</v>
      </c>
      <c r="AH35" s="101" t="s">
        <v>885</v>
      </c>
      <c r="AI35" s="102">
        <v>1.95</v>
      </c>
      <c r="AJ35" s="101">
        <v>5</v>
      </c>
      <c r="AK35" s="38"/>
      <c r="AL35" s="38"/>
      <c r="AM35" s="38"/>
      <c r="AN35" s="405" t="s">
        <v>1490</v>
      </c>
    </row>
    <row r="36" spans="1:40" x14ac:dyDescent="0.25">
      <c r="A36" s="104" t="s">
        <v>63</v>
      </c>
      <c r="B36" s="101" t="s">
        <v>1153</v>
      </c>
      <c r="C36" s="101">
        <v>200</v>
      </c>
      <c r="D36" s="101" t="s">
        <v>71</v>
      </c>
      <c r="E36" s="101"/>
      <c r="F36" s="101"/>
      <c r="G36" s="101"/>
      <c r="H36" s="101"/>
      <c r="I36" s="101"/>
      <c r="J36" s="106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 t="s">
        <v>882</v>
      </c>
      <c r="AA36" s="101">
        <v>30</v>
      </c>
      <c r="AB36" s="101">
        <v>30</v>
      </c>
      <c r="AC36" s="101"/>
      <c r="AD36" s="101" t="s">
        <v>1160</v>
      </c>
      <c r="AE36" s="101" t="s">
        <v>1161</v>
      </c>
      <c r="AF36" s="101">
        <v>1691010</v>
      </c>
      <c r="AG36" s="101">
        <v>0</v>
      </c>
      <c r="AH36" s="101" t="s">
        <v>885</v>
      </c>
      <c r="AI36" s="102">
        <v>2.34</v>
      </c>
      <c r="AJ36" s="101">
        <v>5</v>
      </c>
      <c r="AK36" s="38"/>
      <c r="AL36" s="38"/>
      <c r="AM36" s="38"/>
      <c r="AN36" s="405" t="s">
        <v>1490</v>
      </c>
    </row>
    <row r="37" spans="1:40" x14ac:dyDescent="0.25">
      <c r="A37" s="104" t="s">
        <v>63</v>
      </c>
      <c r="B37" s="101" t="s">
        <v>1162</v>
      </c>
      <c r="C37" s="101">
        <f>SUM(I37,K37,M37,O37,Q37,S37,U37,W37,Y37)</f>
        <v>10</v>
      </c>
      <c r="D37" s="101" t="s">
        <v>71</v>
      </c>
      <c r="E37" s="101"/>
      <c r="F37" s="101"/>
      <c r="G37" s="101"/>
      <c r="H37" s="101"/>
      <c r="I37" s="101"/>
      <c r="J37" s="106" t="s">
        <v>1163</v>
      </c>
      <c r="K37" s="101">
        <v>10</v>
      </c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 t="s">
        <v>882</v>
      </c>
      <c r="AA37" s="101">
        <v>75</v>
      </c>
      <c r="AB37" s="101">
        <v>75</v>
      </c>
      <c r="AC37" s="101"/>
      <c r="AD37" s="101" t="s">
        <v>1164</v>
      </c>
      <c r="AE37" s="101" t="s">
        <v>1165</v>
      </c>
      <c r="AF37" s="101">
        <v>1545</v>
      </c>
      <c r="AG37" s="101">
        <v>0</v>
      </c>
      <c r="AH37" s="101" t="s">
        <v>885</v>
      </c>
      <c r="AI37" s="102"/>
      <c r="AJ37" s="101">
        <v>5</v>
      </c>
      <c r="AK37" s="38"/>
      <c r="AL37" s="38"/>
      <c r="AM37" s="38"/>
      <c r="AN37" s="405" t="s">
        <v>1490</v>
      </c>
    </row>
    <row r="38" spans="1:40" x14ac:dyDescent="0.25">
      <c r="A38" s="104" t="s">
        <v>63</v>
      </c>
      <c r="B38" s="101" t="s">
        <v>1162</v>
      </c>
      <c r="C38" s="101">
        <v>10</v>
      </c>
      <c r="D38" s="101" t="s">
        <v>71</v>
      </c>
      <c r="E38" s="101"/>
      <c r="F38" s="101"/>
      <c r="G38" s="101"/>
      <c r="H38" s="101"/>
      <c r="I38" s="101"/>
      <c r="J38" s="106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 t="s">
        <v>882</v>
      </c>
      <c r="AA38" s="101">
        <v>50</v>
      </c>
      <c r="AB38" s="101">
        <v>50</v>
      </c>
      <c r="AC38" s="101"/>
      <c r="AD38" s="101" t="s">
        <v>1166</v>
      </c>
      <c r="AE38" s="101" t="s">
        <v>1167</v>
      </c>
      <c r="AF38" s="101">
        <v>1544197</v>
      </c>
      <c r="AG38" s="101">
        <v>0</v>
      </c>
      <c r="AH38" s="101" t="s">
        <v>885</v>
      </c>
      <c r="AI38" s="102">
        <v>2.4300000000000002</v>
      </c>
      <c r="AJ38" s="101">
        <v>5</v>
      </c>
      <c r="AK38" s="38"/>
      <c r="AL38" s="38"/>
      <c r="AM38" s="38"/>
      <c r="AN38" s="405" t="s">
        <v>1490</v>
      </c>
    </row>
    <row r="39" spans="1:40" x14ac:dyDescent="0.25">
      <c r="A39" s="104" t="s">
        <v>63</v>
      </c>
      <c r="B39" s="101" t="s">
        <v>1168</v>
      </c>
      <c r="C39" s="101">
        <f t="shared" ref="C39:C48" si="1">SUM(I39,K39,M39,O39,Q39,S39,U39,W39,Y39)</f>
        <v>160</v>
      </c>
      <c r="D39" s="101" t="s">
        <v>71</v>
      </c>
      <c r="E39" s="101"/>
      <c r="F39" s="101" t="s">
        <v>1169</v>
      </c>
      <c r="G39" s="101"/>
      <c r="H39" s="101"/>
      <c r="I39" s="101"/>
      <c r="J39" s="106" t="s">
        <v>1170</v>
      </c>
      <c r="K39" s="101">
        <v>160</v>
      </c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 t="s">
        <v>882</v>
      </c>
      <c r="AA39" s="101">
        <v>100</v>
      </c>
      <c r="AB39" s="101">
        <v>100</v>
      </c>
      <c r="AC39" s="101"/>
      <c r="AD39" s="101" t="s">
        <v>1171</v>
      </c>
      <c r="AE39" s="101" t="s">
        <v>1172</v>
      </c>
      <c r="AF39" s="101">
        <v>1635003</v>
      </c>
      <c r="AG39" s="101">
        <v>0</v>
      </c>
      <c r="AH39" s="101" t="s">
        <v>885</v>
      </c>
      <c r="AI39" s="102">
        <v>6.55</v>
      </c>
      <c r="AJ39" s="101">
        <v>5</v>
      </c>
      <c r="AK39" s="38"/>
      <c r="AL39" s="38"/>
      <c r="AM39" s="38"/>
      <c r="AN39" s="405" t="s">
        <v>1490</v>
      </c>
    </row>
    <row r="40" spans="1:40" ht="30" x14ac:dyDescent="0.25">
      <c r="A40" s="128" t="s">
        <v>63</v>
      </c>
      <c r="B40" s="122" t="s">
        <v>305</v>
      </c>
      <c r="C40" s="122">
        <f t="shared" si="1"/>
        <v>15135</v>
      </c>
      <c r="D40" s="122" t="s">
        <v>229</v>
      </c>
      <c r="E40" s="122" t="s">
        <v>306</v>
      </c>
      <c r="F40" s="122"/>
      <c r="G40" s="123" t="s">
        <v>307</v>
      </c>
      <c r="H40" s="122"/>
      <c r="I40" s="122">
        <v>3700</v>
      </c>
      <c r="J40" s="129" t="s">
        <v>306</v>
      </c>
      <c r="K40" s="122">
        <v>4970</v>
      </c>
      <c r="L40" s="124">
        <v>311080</v>
      </c>
      <c r="M40" s="122">
        <v>4000</v>
      </c>
      <c r="N40" s="122" t="s">
        <v>308</v>
      </c>
      <c r="O40" s="122">
        <v>1090</v>
      </c>
      <c r="P40" s="122"/>
      <c r="Q40" s="122"/>
      <c r="R40" s="122"/>
      <c r="S40" s="122">
        <v>50</v>
      </c>
      <c r="T40" s="122"/>
      <c r="U40" s="122">
        <v>600</v>
      </c>
      <c r="V40" s="122" t="s">
        <v>306</v>
      </c>
      <c r="W40" s="122">
        <v>725</v>
      </c>
      <c r="X40" s="122"/>
      <c r="Y40" s="122"/>
      <c r="Z40" s="122" t="s">
        <v>1283</v>
      </c>
      <c r="AA40" s="122">
        <v>45</v>
      </c>
      <c r="AB40" s="122">
        <v>45</v>
      </c>
      <c r="AC40" s="122"/>
      <c r="AD40" s="124" t="s">
        <v>1356</v>
      </c>
      <c r="AE40" s="122" t="s">
        <v>1357</v>
      </c>
      <c r="AF40" s="125">
        <v>6310</v>
      </c>
      <c r="AG40" s="122">
        <v>0</v>
      </c>
      <c r="AH40" s="122" t="s">
        <v>698</v>
      </c>
      <c r="AI40" s="126">
        <v>1.05</v>
      </c>
      <c r="AJ40" s="122">
        <v>3</v>
      </c>
      <c r="AN40" s="405"/>
    </row>
    <row r="41" spans="1:40" ht="30" x14ac:dyDescent="0.25">
      <c r="A41" s="128" t="s">
        <v>63</v>
      </c>
      <c r="B41" s="122" t="s">
        <v>311</v>
      </c>
      <c r="C41" s="122">
        <f t="shared" si="1"/>
        <v>28850</v>
      </c>
      <c r="D41" s="122" t="s">
        <v>94</v>
      </c>
      <c r="E41" s="122" t="s">
        <v>312</v>
      </c>
      <c r="F41" s="122"/>
      <c r="G41" s="123" t="s">
        <v>313</v>
      </c>
      <c r="H41" s="122"/>
      <c r="I41" s="122">
        <v>23000</v>
      </c>
      <c r="J41" s="129" t="s">
        <v>312</v>
      </c>
      <c r="K41" s="122">
        <v>1450</v>
      </c>
      <c r="L41" s="122"/>
      <c r="M41" s="122"/>
      <c r="N41" s="122"/>
      <c r="O41" s="122"/>
      <c r="P41" s="122"/>
      <c r="Q41" s="122"/>
      <c r="R41" s="122"/>
      <c r="S41" s="122">
        <v>1200</v>
      </c>
      <c r="T41" s="122"/>
      <c r="U41" s="122">
        <v>3200</v>
      </c>
      <c r="V41" s="122"/>
      <c r="W41" s="122"/>
      <c r="X41" s="122"/>
      <c r="Y41" s="122"/>
      <c r="Z41" s="122" t="s">
        <v>1283</v>
      </c>
      <c r="AA41" s="122">
        <v>50</v>
      </c>
      <c r="AB41" s="122">
        <v>50</v>
      </c>
      <c r="AC41" s="122"/>
      <c r="AD41" s="124" t="s">
        <v>1358</v>
      </c>
      <c r="AE41" s="122" t="s">
        <v>1359</v>
      </c>
      <c r="AF41" s="125">
        <v>6320</v>
      </c>
      <c r="AG41" s="122">
        <v>0</v>
      </c>
      <c r="AH41" s="122" t="s">
        <v>698</v>
      </c>
      <c r="AI41" s="126">
        <v>1.05</v>
      </c>
      <c r="AJ41" s="122">
        <v>3</v>
      </c>
      <c r="AN41" s="405"/>
    </row>
    <row r="42" spans="1:40" ht="30" x14ac:dyDescent="0.25">
      <c r="A42" s="128" t="s">
        <v>63</v>
      </c>
      <c r="B42" s="122" t="s">
        <v>871</v>
      </c>
      <c r="C42" s="122">
        <f t="shared" si="1"/>
        <v>3200</v>
      </c>
      <c r="D42" s="122" t="s">
        <v>78</v>
      </c>
      <c r="E42" s="122">
        <v>18767</v>
      </c>
      <c r="F42" s="122"/>
      <c r="G42" s="123" t="s">
        <v>1148</v>
      </c>
      <c r="H42" s="122"/>
      <c r="I42" s="122">
        <v>2000</v>
      </c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>
        <v>1200</v>
      </c>
      <c r="V42" s="122"/>
      <c r="W42" s="122"/>
      <c r="X42" s="122"/>
      <c r="Y42" s="122"/>
      <c r="Z42" s="122" t="s">
        <v>1283</v>
      </c>
      <c r="AA42" s="122">
        <v>50</v>
      </c>
      <c r="AB42" s="122">
        <v>50</v>
      </c>
      <c r="AC42" s="122"/>
      <c r="AD42" s="124" t="s">
        <v>1364</v>
      </c>
      <c r="AE42" s="122" t="s">
        <v>1365</v>
      </c>
      <c r="AF42" s="125">
        <v>6100</v>
      </c>
      <c r="AG42" s="122">
        <v>0</v>
      </c>
      <c r="AH42" s="122" t="s">
        <v>698</v>
      </c>
      <c r="AI42" s="126">
        <v>0.95</v>
      </c>
      <c r="AJ42" s="122">
        <v>3</v>
      </c>
      <c r="AL42" s="122">
        <v>30</v>
      </c>
      <c r="AN42" s="405"/>
    </row>
    <row r="43" spans="1:40" x14ac:dyDescent="0.25">
      <c r="A43" s="128" t="s">
        <v>63</v>
      </c>
      <c r="B43" s="122" t="s">
        <v>328</v>
      </c>
      <c r="C43" s="122">
        <f t="shared" si="1"/>
        <v>12300</v>
      </c>
      <c r="D43" s="122" t="s">
        <v>78</v>
      </c>
      <c r="E43" s="122" t="s">
        <v>329</v>
      </c>
      <c r="F43" s="122"/>
      <c r="G43" s="123" t="s">
        <v>330</v>
      </c>
      <c r="H43" s="122"/>
      <c r="I43" s="122">
        <v>8300</v>
      </c>
      <c r="J43" s="122" t="s">
        <v>329</v>
      </c>
      <c r="K43" s="122">
        <v>2100</v>
      </c>
      <c r="L43" s="124">
        <v>300161</v>
      </c>
      <c r="M43" s="122">
        <v>200</v>
      </c>
      <c r="N43" s="122"/>
      <c r="O43" s="122"/>
      <c r="P43" s="122"/>
      <c r="Q43" s="122"/>
      <c r="R43" s="122"/>
      <c r="S43" s="122"/>
      <c r="T43" s="122"/>
      <c r="U43" s="122">
        <v>1700</v>
      </c>
      <c r="V43" s="122"/>
      <c r="W43" s="122"/>
      <c r="X43" s="122"/>
      <c r="Y43" s="122"/>
      <c r="Z43" s="122" t="s">
        <v>1283</v>
      </c>
      <c r="AA43" s="122">
        <v>50</v>
      </c>
      <c r="AB43" s="122">
        <v>50</v>
      </c>
      <c r="AC43" s="122"/>
      <c r="AD43" s="124" t="s">
        <v>1366</v>
      </c>
      <c r="AE43" s="122" t="s">
        <v>1367</v>
      </c>
      <c r="AF43" s="125">
        <v>7055</v>
      </c>
      <c r="AG43" s="122">
        <v>0</v>
      </c>
      <c r="AH43" s="122" t="s">
        <v>698</v>
      </c>
      <c r="AI43" s="126">
        <v>0.98</v>
      </c>
      <c r="AJ43" s="122">
        <v>3</v>
      </c>
      <c r="AN43" s="405"/>
    </row>
    <row r="44" spans="1:40" x14ac:dyDescent="0.25">
      <c r="A44" s="128" t="s">
        <v>63</v>
      </c>
      <c r="B44" s="122" t="s">
        <v>328</v>
      </c>
      <c r="C44" s="122">
        <f t="shared" si="1"/>
        <v>0</v>
      </c>
      <c r="D44" s="122" t="s">
        <v>78</v>
      </c>
      <c r="E44" s="122" t="s">
        <v>329</v>
      </c>
      <c r="F44" s="122"/>
      <c r="G44" s="123"/>
      <c r="H44" s="122"/>
      <c r="I44" s="122"/>
      <c r="J44" s="122"/>
      <c r="K44" s="122"/>
      <c r="L44" s="124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34" t="s">
        <v>1283</v>
      </c>
      <c r="AA44" s="134">
        <v>50</v>
      </c>
      <c r="AB44" s="134">
        <v>50</v>
      </c>
      <c r="AC44" s="134"/>
      <c r="AD44" s="133" t="s">
        <v>1368</v>
      </c>
      <c r="AE44" s="134" t="s">
        <v>1369</v>
      </c>
      <c r="AF44" s="135">
        <v>7110</v>
      </c>
      <c r="AG44" s="134">
        <v>0</v>
      </c>
      <c r="AH44" s="134" t="s">
        <v>698</v>
      </c>
      <c r="AI44" s="136">
        <v>0.98</v>
      </c>
      <c r="AJ44" s="134">
        <v>3</v>
      </c>
      <c r="AK44" s="57"/>
      <c r="AN44" s="405"/>
    </row>
    <row r="45" spans="1:40" x14ac:dyDescent="0.25">
      <c r="A45" s="128" t="s">
        <v>63</v>
      </c>
      <c r="B45" s="122" t="s">
        <v>328</v>
      </c>
      <c r="C45" s="122">
        <f t="shared" si="1"/>
        <v>1600</v>
      </c>
      <c r="D45" s="122" t="s">
        <v>78</v>
      </c>
      <c r="E45" s="122" t="s">
        <v>332</v>
      </c>
      <c r="F45" s="122"/>
      <c r="G45" s="123" t="s">
        <v>333</v>
      </c>
      <c r="H45" s="122"/>
      <c r="I45" s="122">
        <v>600</v>
      </c>
      <c r="J45" s="122"/>
      <c r="K45" s="122"/>
      <c r="L45" s="122"/>
      <c r="M45" s="122"/>
      <c r="N45" s="122"/>
      <c r="O45" s="122"/>
      <c r="P45" s="122"/>
      <c r="Q45" s="122"/>
      <c r="R45" s="122"/>
      <c r="S45" s="122">
        <v>1000</v>
      </c>
      <c r="T45" s="122"/>
      <c r="U45" s="122"/>
      <c r="V45" s="122"/>
      <c r="W45" s="122"/>
      <c r="X45" s="122"/>
      <c r="Y45" s="122"/>
      <c r="Z45" s="134" t="s">
        <v>1283</v>
      </c>
      <c r="AA45" s="134">
        <v>25</v>
      </c>
      <c r="AB45" s="134">
        <v>25</v>
      </c>
      <c r="AC45" s="134"/>
      <c r="AD45" s="133" t="s">
        <v>1370</v>
      </c>
      <c r="AE45" s="134" t="s">
        <v>1371</v>
      </c>
      <c r="AF45" s="135">
        <v>7070</v>
      </c>
      <c r="AG45" s="134">
        <v>0</v>
      </c>
      <c r="AH45" s="134" t="s">
        <v>698</v>
      </c>
      <c r="AI45" s="136">
        <v>1.9</v>
      </c>
      <c r="AJ45" s="134">
        <v>3</v>
      </c>
      <c r="AK45" s="57"/>
      <c r="AL45" s="57"/>
      <c r="AM45" s="57"/>
      <c r="AN45" s="405"/>
    </row>
    <row r="46" spans="1:40" x14ac:dyDescent="0.25">
      <c r="A46" s="128" t="s">
        <v>63</v>
      </c>
      <c r="B46" s="122" t="s">
        <v>328</v>
      </c>
      <c r="C46" s="122">
        <f t="shared" si="1"/>
        <v>0</v>
      </c>
      <c r="D46" s="122" t="s">
        <v>78</v>
      </c>
      <c r="E46" s="122" t="s">
        <v>332</v>
      </c>
      <c r="F46" s="122"/>
      <c r="G46" s="123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34" t="s">
        <v>1283</v>
      </c>
      <c r="AA46" s="134">
        <v>25</v>
      </c>
      <c r="AB46" s="134">
        <v>25</v>
      </c>
      <c r="AC46" s="134"/>
      <c r="AD46" s="133" t="s">
        <v>1372</v>
      </c>
      <c r="AE46" s="134" t="s">
        <v>1373</v>
      </c>
      <c r="AF46" s="135">
        <v>7010</v>
      </c>
      <c r="AG46" s="134">
        <v>0</v>
      </c>
      <c r="AH46" s="134" t="s">
        <v>698</v>
      </c>
      <c r="AI46" s="136">
        <v>0.98</v>
      </c>
      <c r="AJ46" s="134">
        <v>3</v>
      </c>
      <c r="AK46" s="57"/>
      <c r="AL46" s="57"/>
      <c r="AM46" s="57"/>
      <c r="AN46" s="405"/>
    </row>
    <row r="47" spans="1:40" ht="30" x14ac:dyDescent="0.25">
      <c r="A47" s="128" t="s">
        <v>63</v>
      </c>
      <c r="B47" s="122" t="s">
        <v>317</v>
      </c>
      <c r="C47" s="122">
        <f t="shared" si="1"/>
        <v>2876</v>
      </c>
      <c r="D47" s="122" t="s">
        <v>78</v>
      </c>
      <c r="E47" s="122" t="s">
        <v>318</v>
      </c>
      <c r="F47" s="122"/>
      <c r="G47" s="123" t="s">
        <v>319</v>
      </c>
      <c r="H47" s="122"/>
      <c r="I47" s="122">
        <v>2000</v>
      </c>
      <c r="J47" s="129"/>
      <c r="K47" s="122"/>
      <c r="L47" s="122"/>
      <c r="M47" s="122"/>
      <c r="N47" s="122" t="s">
        <v>320</v>
      </c>
      <c r="O47" s="122">
        <v>636</v>
      </c>
      <c r="P47" s="122"/>
      <c r="Q47" s="122"/>
      <c r="R47" s="122"/>
      <c r="S47" s="122">
        <v>100</v>
      </c>
      <c r="T47" s="122"/>
      <c r="U47" s="122">
        <v>140</v>
      </c>
      <c r="V47" s="122"/>
      <c r="W47" s="122"/>
      <c r="X47" s="122"/>
      <c r="Y47" s="122"/>
      <c r="Z47" s="122" t="s">
        <v>1283</v>
      </c>
      <c r="AA47" s="122">
        <v>50</v>
      </c>
      <c r="AB47" s="122">
        <v>50</v>
      </c>
      <c r="AC47" s="122"/>
      <c r="AD47" s="124" t="s">
        <v>1360</v>
      </c>
      <c r="AE47" s="122" t="s">
        <v>1361</v>
      </c>
      <c r="AF47" s="125">
        <v>6120</v>
      </c>
      <c r="AG47" s="122">
        <v>0</v>
      </c>
      <c r="AH47" s="122" t="s">
        <v>698</v>
      </c>
      <c r="AI47" s="126">
        <v>0.95</v>
      </c>
      <c r="AJ47" s="122">
        <v>3</v>
      </c>
      <c r="AN47" s="405"/>
    </row>
    <row r="48" spans="1:40" ht="30.75" thickBot="1" x14ac:dyDescent="0.3">
      <c r="A48" s="128" t="s">
        <v>63</v>
      </c>
      <c r="B48" s="122" t="s">
        <v>323</v>
      </c>
      <c r="C48" s="122">
        <f t="shared" si="1"/>
        <v>3850</v>
      </c>
      <c r="D48" s="122" t="s">
        <v>78</v>
      </c>
      <c r="E48" s="122" t="s">
        <v>324</v>
      </c>
      <c r="F48" s="122"/>
      <c r="G48" s="123" t="s">
        <v>325</v>
      </c>
      <c r="H48" s="122"/>
      <c r="I48" s="122">
        <v>3000</v>
      </c>
      <c r="J48" s="122"/>
      <c r="K48" s="122"/>
      <c r="L48" s="122"/>
      <c r="M48" s="122"/>
      <c r="N48" s="122" t="s">
        <v>326</v>
      </c>
      <c r="O48" s="122">
        <v>550</v>
      </c>
      <c r="P48" s="122"/>
      <c r="Q48" s="122"/>
      <c r="R48" s="122"/>
      <c r="S48" s="122">
        <v>50</v>
      </c>
      <c r="T48" s="122"/>
      <c r="U48" s="122"/>
      <c r="V48" s="122" t="s">
        <v>324</v>
      </c>
      <c r="W48" s="122">
        <v>250</v>
      </c>
      <c r="X48" s="122"/>
      <c r="Y48" s="122"/>
      <c r="Z48" s="122" t="s">
        <v>1283</v>
      </c>
      <c r="AA48" s="122">
        <v>50</v>
      </c>
      <c r="AB48" s="122">
        <v>50</v>
      </c>
      <c r="AC48" s="122"/>
      <c r="AD48" s="124" t="s">
        <v>1362</v>
      </c>
      <c r="AE48" s="122" t="s">
        <v>1363</v>
      </c>
      <c r="AF48" s="125">
        <v>6130</v>
      </c>
      <c r="AG48" s="122">
        <v>0</v>
      </c>
      <c r="AH48" s="122" t="s">
        <v>698</v>
      </c>
      <c r="AI48" s="126">
        <v>0.95</v>
      </c>
      <c r="AJ48" s="122">
        <v>3</v>
      </c>
      <c r="AN48" s="407"/>
    </row>
    <row r="49" spans="1:40" ht="54.75" customHeight="1" thickBot="1" x14ac:dyDescent="0.3">
      <c r="A49" s="14" t="s">
        <v>65</v>
      </c>
      <c r="B49" s="14" t="s">
        <v>65</v>
      </c>
      <c r="D49" s="14" t="s">
        <v>39</v>
      </c>
      <c r="E49" s="160" t="s">
        <v>1468</v>
      </c>
      <c r="G49" s="16"/>
      <c r="Z49" t="s">
        <v>1459</v>
      </c>
      <c r="AD49" s="17"/>
      <c r="AF49" s="17"/>
    </row>
    <row r="50" spans="1:40" x14ac:dyDescent="0.25">
      <c r="A50" s="35" t="s">
        <v>65</v>
      </c>
      <c r="B50" s="35" t="s">
        <v>149</v>
      </c>
      <c r="C50" s="30">
        <f t="shared" ref="C50:C66" si="2">SUM(I50,K50,M50,O50,Q50,S50,U50,W50,Y50)</f>
        <v>6350</v>
      </c>
      <c r="D50" s="31" t="s">
        <v>71</v>
      </c>
      <c r="E50" s="30">
        <v>308649</v>
      </c>
      <c r="F50" s="30"/>
      <c r="G50" s="32" t="s">
        <v>150</v>
      </c>
      <c r="H50" s="30"/>
      <c r="I50" s="30">
        <v>3000</v>
      </c>
      <c r="J50" s="33" t="s">
        <v>151</v>
      </c>
      <c r="K50" s="30">
        <v>1590</v>
      </c>
      <c r="L50" s="34">
        <v>303360</v>
      </c>
      <c r="M50" s="30">
        <v>500</v>
      </c>
      <c r="N50" s="30"/>
      <c r="O50" s="30"/>
      <c r="P50" s="30"/>
      <c r="Q50" s="30"/>
      <c r="R50" s="30"/>
      <c r="S50" s="30"/>
      <c r="T50" s="30"/>
      <c r="U50" s="30">
        <v>660</v>
      </c>
      <c r="V50" s="30" t="s">
        <v>151</v>
      </c>
      <c r="W50" s="30">
        <v>600</v>
      </c>
      <c r="X50" s="30"/>
      <c r="Y50" s="30"/>
      <c r="Z50" s="36" t="s">
        <v>152</v>
      </c>
      <c r="AA50" s="36">
        <v>50</v>
      </c>
      <c r="AB50" s="36">
        <v>50</v>
      </c>
      <c r="AC50" s="36"/>
      <c r="AD50" s="36">
        <v>7704</v>
      </c>
      <c r="AE50" s="36" t="s">
        <v>153</v>
      </c>
      <c r="AF50" s="36">
        <v>7704</v>
      </c>
      <c r="AG50" s="36" t="s">
        <v>154</v>
      </c>
      <c r="AH50" s="36" t="s">
        <v>155</v>
      </c>
      <c r="AI50" s="36">
        <v>1.9950000000000001</v>
      </c>
      <c r="AJ50" s="37" t="s">
        <v>156</v>
      </c>
      <c r="AK50" s="28"/>
      <c r="AL50" s="28"/>
      <c r="AM50" s="28"/>
      <c r="AN50" s="408"/>
    </row>
    <row r="51" spans="1:40" x14ac:dyDescent="0.25">
      <c r="A51" s="39" t="s">
        <v>65</v>
      </c>
      <c r="B51" s="40" t="s">
        <v>149</v>
      </c>
      <c r="C51" s="40">
        <f t="shared" si="2"/>
        <v>6350</v>
      </c>
      <c r="D51" s="47" t="s">
        <v>71</v>
      </c>
      <c r="E51" s="40">
        <v>308649</v>
      </c>
      <c r="F51" s="40"/>
      <c r="G51" s="41" t="s">
        <v>150</v>
      </c>
      <c r="H51" s="40"/>
      <c r="I51" s="40">
        <v>3000</v>
      </c>
      <c r="J51" s="42" t="s">
        <v>151</v>
      </c>
      <c r="K51" s="40">
        <v>1590</v>
      </c>
      <c r="L51" s="43">
        <v>303360</v>
      </c>
      <c r="M51" s="40">
        <v>500</v>
      </c>
      <c r="N51" s="40"/>
      <c r="O51" s="40"/>
      <c r="P51" s="40"/>
      <c r="Q51" s="40"/>
      <c r="R51" s="40"/>
      <c r="S51" s="40"/>
      <c r="T51" s="40"/>
      <c r="U51" s="40">
        <v>660</v>
      </c>
      <c r="V51" s="40" t="s">
        <v>151</v>
      </c>
      <c r="W51" s="40">
        <v>600</v>
      </c>
      <c r="X51" s="40"/>
      <c r="Y51" s="40"/>
      <c r="Z51" s="40" t="s">
        <v>159</v>
      </c>
      <c r="AA51" s="40">
        <v>40</v>
      </c>
      <c r="AB51" s="40">
        <v>40</v>
      </c>
      <c r="AC51" s="40"/>
      <c r="AD51" s="46">
        <v>557005000</v>
      </c>
      <c r="AE51" s="40" t="s">
        <v>336</v>
      </c>
      <c r="AF51" s="46">
        <v>557005000</v>
      </c>
      <c r="AG51" s="40">
        <v>0</v>
      </c>
      <c r="AH51" s="40" t="s">
        <v>76</v>
      </c>
      <c r="AI51" s="40" t="s">
        <v>169</v>
      </c>
      <c r="AJ51" s="40">
        <v>5</v>
      </c>
      <c r="AN51" s="405"/>
    </row>
    <row r="52" spans="1:40" ht="45" x14ac:dyDescent="0.25">
      <c r="A52" s="70" t="s">
        <v>65</v>
      </c>
      <c r="B52" s="72" t="s">
        <v>799</v>
      </c>
      <c r="C52" s="72">
        <f t="shared" si="2"/>
        <v>0</v>
      </c>
      <c r="D52" s="72" t="s">
        <v>71</v>
      </c>
      <c r="E52" s="72" t="s">
        <v>800</v>
      </c>
      <c r="F52" s="73" t="s">
        <v>801</v>
      </c>
      <c r="G52" s="73" t="s">
        <v>802</v>
      </c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 t="s">
        <v>726</v>
      </c>
      <c r="AA52" s="72">
        <v>10</v>
      </c>
      <c r="AB52" s="72">
        <v>10</v>
      </c>
      <c r="AC52" s="72"/>
      <c r="AD52" s="85">
        <v>1601610</v>
      </c>
      <c r="AE52" s="72" t="s">
        <v>803</v>
      </c>
      <c r="AF52" s="85">
        <v>10121</v>
      </c>
      <c r="AG52" s="72">
        <v>0</v>
      </c>
      <c r="AH52" s="72" t="s">
        <v>797</v>
      </c>
      <c r="AI52" s="72">
        <v>2.5</v>
      </c>
      <c r="AJ52" s="72">
        <v>5</v>
      </c>
      <c r="AL52" t="s">
        <v>1475</v>
      </c>
      <c r="AN52" s="393" t="s">
        <v>1473</v>
      </c>
    </row>
    <row r="53" spans="1:40" x14ac:dyDescent="0.25">
      <c r="A53" s="70" t="s">
        <v>65</v>
      </c>
      <c r="B53" s="72" t="s">
        <v>812</v>
      </c>
      <c r="C53" s="72">
        <f t="shared" si="2"/>
        <v>680</v>
      </c>
      <c r="D53" s="72" t="s">
        <v>71</v>
      </c>
      <c r="E53" s="72" t="s">
        <v>813</v>
      </c>
      <c r="F53" s="72"/>
      <c r="G53" s="73" t="s">
        <v>809</v>
      </c>
      <c r="H53" s="72"/>
      <c r="I53" s="72">
        <v>10</v>
      </c>
      <c r="J53" s="83" t="s">
        <v>813</v>
      </c>
      <c r="K53" s="72">
        <v>20</v>
      </c>
      <c r="L53" s="72"/>
      <c r="M53" s="72"/>
      <c r="N53" s="72"/>
      <c r="O53" s="72"/>
      <c r="P53" s="72"/>
      <c r="Q53" s="72"/>
      <c r="R53" s="72"/>
      <c r="S53" s="72"/>
      <c r="T53" s="72"/>
      <c r="U53" s="72">
        <v>600</v>
      </c>
      <c r="V53" s="72" t="s">
        <v>813</v>
      </c>
      <c r="W53" s="72">
        <v>50</v>
      </c>
      <c r="X53" s="72"/>
      <c r="Y53" s="72"/>
      <c r="Z53" s="72" t="s">
        <v>726</v>
      </c>
      <c r="AA53" s="72">
        <v>10</v>
      </c>
      <c r="AB53" s="72">
        <v>10</v>
      </c>
      <c r="AC53" s="72"/>
      <c r="AD53" s="85">
        <v>1200353</v>
      </c>
      <c r="AE53" s="72" t="s">
        <v>814</v>
      </c>
      <c r="AF53" s="85">
        <v>400640</v>
      </c>
      <c r="AG53" s="72">
        <v>0</v>
      </c>
      <c r="AH53" s="72" t="s">
        <v>759</v>
      </c>
      <c r="AI53" s="72">
        <v>1.5</v>
      </c>
      <c r="AJ53" s="72">
        <v>5</v>
      </c>
      <c r="AN53" s="393" t="s">
        <v>1473</v>
      </c>
    </row>
    <row r="54" spans="1:40" x14ac:dyDescent="0.25">
      <c r="A54" s="70" t="s">
        <v>65</v>
      </c>
      <c r="B54" s="72" t="s">
        <v>799</v>
      </c>
      <c r="C54" s="72">
        <f t="shared" si="2"/>
        <v>200</v>
      </c>
      <c r="D54" s="72" t="s">
        <v>71</v>
      </c>
      <c r="E54" s="72" t="s">
        <v>804</v>
      </c>
      <c r="F54" s="72"/>
      <c r="G54" s="73" t="s">
        <v>805</v>
      </c>
      <c r="H54" s="72"/>
      <c r="I54" s="72">
        <v>200</v>
      </c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 t="s">
        <v>726</v>
      </c>
      <c r="AA54" s="72">
        <v>10</v>
      </c>
      <c r="AB54" s="72">
        <v>10</v>
      </c>
      <c r="AC54" s="72"/>
      <c r="AD54" s="85">
        <v>1601611</v>
      </c>
      <c r="AE54" s="72" t="s">
        <v>806</v>
      </c>
      <c r="AF54" s="85">
        <v>10131</v>
      </c>
      <c r="AG54" s="72">
        <v>0</v>
      </c>
      <c r="AH54" s="72" t="s">
        <v>797</v>
      </c>
      <c r="AI54" s="72">
        <v>2.5</v>
      </c>
      <c r="AJ54" s="72">
        <v>5</v>
      </c>
      <c r="AL54" t="s">
        <v>1475</v>
      </c>
      <c r="AN54" s="393" t="s">
        <v>1473</v>
      </c>
    </row>
    <row r="55" spans="1:40" x14ac:dyDescent="0.25">
      <c r="A55" s="70" t="s">
        <v>65</v>
      </c>
      <c r="B55" s="72" t="s">
        <v>807</v>
      </c>
      <c r="C55" s="72">
        <f t="shared" si="2"/>
        <v>4517</v>
      </c>
      <c r="D55" s="72" t="s">
        <v>71</v>
      </c>
      <c r="E55" s="72" t="s">
        <v>808</v>
      </c>
      <c r="F55" s="72"/>
      <c r="G55" s="73" t="s">
        <v>809</v>
      </c>
      <c r="H55" s="72"/>
      <c r="I55" s="72">
        <v>2000</v>
      </c>
      <c r="J55" s="72"/>
      <c r="K55" s="72">
        <v>136</v>
      </c>
      <c r="L55" s="72"/>
      <c r="M55" s="72"/>
      <c r="N55" s="72" t="s">
        <v>810</v>
      </c>
      <c r="O55" s="72">
        <v>346</v>
      </c>
      <c r="P55" s="72"/>
      <c r="Q55" s="72"/>
      <c r="R55" s="72">
        <v>312572</v>
      </c>
      <c r="S55" s="72">
        <v>1000</v>
      </c>
      <c r="T55" s="72"/>
      <c r="U55" s="72">
        <v>1000</v>
      </c>
      <c r="V55" s="72" t="s">
        <v>808</v>
      </c>
      <c r="W55" s="72">
        <v>35</v>
      </c>
      <c r="X55" s="72"/>
      <c r="Y55" s="72"/>
      <c r="Z55" s="72" t="s">
        <v>726</v>
      </c>
      <c r="AA55" s="72">
        <v>20</v>
      </c>
      <c r="AB55" s="72">
        <v>20</v>
      </c>
      <c r="AC55" s="72"/>
      <c r="AD55" s="85">
        <v>1200351</v>
      </c>
      <c r="AE55" s="72" t="s">
        <v>811</v>
      </c>
      <c r="AF55" s="85">
        <v>400340</v>
      </c>
      <c r="AG55" s="72">
        <v>0</v>
      </c>
      <c r="AH55" s="72" t="s">
        <v>759</v>
      </c>
      <c r="AI55" s="72">
        <v>1.3</v>
      </c>
      <c r="AJ55" s="72">
        <v>5</v>
      </c>
      <c r="AN55" s="393" t="s">
        <v>1473</v>
      </c>
    </row>
    <row r="56" spans="1:40" x14ac:dyDescent="0.25">
      <c r="A56" s="70" t="s">
        <v>65</v>
      </c>
      <c r="B56" s="72" t="s">
        <v>149</v>
      </c>
      <c r="C56" s="72">
        <f t="shared" si="2"/>
        <v>6350</v>
      </c>
      <c r="D56" s="71" t="s">
        <v>71</v>
      </c>
      <c r="E56" s="72">
        <v>308649</v>
      </c>
      <c r="F56" s="72"/>
      <c r="G56" s="73" t="s">
        <v>150</v>
      </c>
      <c r="H56" s="72"/>
      <c r="I56" s="72">
        <v>3000</v>
      </c>
      <c r="J56" s="83" t="s">
        <v>151</v>
      </c>
      <c r="K56" s="72">
        <v>1590</v>
      </c>
      <c r="L56" s="84">
        <v>303360</v>
      </c>
      <c r="M56" s="72">
        <v>500</v>
      </c>
      <c r="N56" s="72"/>
      <c r="O56" s="72"/>
      <c r="P56" s="72"/>
      <c r="Q56" s="72"/>
      <c r="R56" s="72"/>
      <c r="S56" s="72"/>
      <c r="T56" s="72"/>
      <c r="U56" s="72">
        <v>660</v>
      </c>
      <c r="V56" s="72" t="s">
        <v>151</v>
      </c>
      <c r="W56" s="72">
        <v>600</v>
      </c>
      <c r="X56" s="72"/>
      <c r="Y56" s="72"/>
      <c r="Z56" s="72" t="s">
        <v>726</v>
      </c>
      <c r="AA56" s="72">
        <v>50</v>
      </c>
      <c r="AB56" s="72">
        <v>50</v>
      </c>
      <c r="AC56" s="72"/>
      <c r="AD56" s="85">
        <v>1501819</v>
      </c>
      <c r="AE56" s="72" t="s">
        <v>798</v>
      </c>
      <c r="AF56" s="85">
        <v>41312</v>
      </c>
      <c r="AG56" s="72">
        <v>0</v>
      </c>
      <c r="AH56" s="72" t="s">
        <v>797</v>
      </c>
      <c r="AI56" s="72">
        <v>0.65</v>
      </c>
      <c r="AJ56" s="72">
        <v>5</v>
      </c>
      <c r="AN56" s="393" t="s">
        <v>1473</v>
      </c>
    </row>
    <row r="57" spans="1:40" x14ac:dyDescent="0.25">
      <c r="A57" s="70" t="s">
        <v>65</v>
      </c>
      <c r="B57" s="72" t="s">
        <v>815</v>
      </c>
      <c r="C57" s="72">
        <f t="shared" si="2"/>
        <v>10820</v>
      </c>
      <c r="D57" s="72" t="s">
        <v>71</v>
      </c>
      <c r="E57" s="72" t="s">
        <v>816</v>
      </c>
      <c r="F57" s="72"/>
      <c r="G57" s="73"/>
      <c r="H57" s="72"/>
      <c r="I57" s="72">
        <v>10000</v>
      </c>
      <c r="J57" s="83" t="s">
        <v>816</v>
      </c>
      <c r="K57" s="72">
        <v>620</v>
      </c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>
        <v>200</v>
      </c>
      <c r="Z57" s="72" t="s">
        <v>726</v>
      </c>
      <c r="AA57" s="72">
        <v>20</v>
      </c>
      <c r="AB57" s="72">
        <v>20</v>
      </c>
      <c r="AC57" s="72"/>
      <c r="AD57" s="85">
        <v>1200351</v>
      </c>
      <c r="AE57" s="72" t="s">
        <v>811</v>
      </c>
      <c r="AF57" s="85">
        <v>400340</v>
      </c>
      <c r="AG57" s="72">
        <v>0</v>
      </c>
      <c r="AH57" s="72" t="s">
        <v>759</v>
      </c>
      <c r="AI57" s="72">
        <v>1.3</v>
      </c>
      <c r="AJ57" s="72">
        <v>5</v>
      </c>
      <c r="AN57" s="393" t="s">
        <v>1473</v>
      </c>
    </row>
    <row r="58" spans="1:40" x14ac:dyDescent="0.25">
      <c r="A58" s="87" t="s">
        <v>65</v>
      </c>
      <c r="B58" s="88" t="s">
        <v>812</v>
      </c>
      <c r="C58" s="88">
        <f t="shared" si="2"/>
        <v>680</v>
      </c>
      <c r="D58" s="88" t="s">
        <v>71</v>
      </c>
      <c r="E58" s="88" t="s">
        <v>813</v>
      </c>
      <c r="F58" s="88"/>
      <c r="G58" s="89" t="s">
        <v>809</v>
      </c>
      <c r="H58" s="88"/>
      <c r="I58" s="88">
        <v>10</v>
      </c>
      <c r="J58" s="90" t="s">
        <v>813</v>
      </c>
      <c r="K58" s="88">
        <v>20</v>
      </c>
      <c r="L58" s="88"/>
      <c r="M58" s="88"/>
      <c r="N58" s="88"/>
      <c r="O58" s="88"/>
      <c r="P58" s="88"/>
      <c r="Q58" s="88"/>
      <c r="R58" s="88"/>
      <c r="S58" s="88"/>
      <c r="T58" s="88"/>
      <c r="U58" s="88">
        <v>600</v>
      </c>
      <c r="V58" s="88" t="s">
        <v>813</v>
      </c>
      <c r="W58" s="88">
        <v>50</v>
      </c>
      <c r="X58" s="88"/>
      <c r="Y58" s="88"/>
      <c r="Z58" s="88" t="s">
        <v>832</v>
      </c>
      <c r="AA58" s="88">
        <v>15</v>
      </c>
      <c r="AB58" s="88">
        <v>15</v>
      </c>
      <c r="AC58" s="88"/>
      <c r="AD58" s="94">
        <v>2510</v>
      </c>
      <c r="AE58" s="95" t="s">
        <v>879</v>
      </c>
      <c r="AF58" s="96">
        <v>2510</v>
      </c>
      <c r="AG58" s="95">
        <v>0</v>
      </c>
      <c r="AH58" s="88" t="s">
        <v>626</v>
      </c>
      <c r="AI58" s="88">
        <v>1.1200000000000001</v>
      </c>
      <c r="AJ58" s="88">
        <v>4</v>
      </c>
      <c r="AN58" s="405"/>
    </row>
    <row r="59" spans="1:40" x14ac:dyDescent="0.25">
      <c r="A59" s="87" t="s">
        <v>65</v>
      </c>
      <c r="B59" s="88" t="s">
        <v>807</v>
      </c>
      <c r="C59" s="88">
        <f t="shared" si="2"/>
        <v>4517</v>
      </c>
      <c r="D59" s="88" t="s">
        <v>71</v>
      </c>
      <c r="E59" s="88" t="s">
        <v>808</v>
      </c>
      <c r="F59" s="88"/>
      <c r="G59" s="89" t="s">
        <v>809</v>
      </c>
      <c r="H59" s="88"/>
      <c r="I59" s="88">
        <v>2000</v>
      </c>
      <c r="J59" s="88"/>
      <c r="K59" s="88">
        <v>136</v>
      </c>
      <c r="L59" s="88"/>
      <c r="M59" s="88"/>
      <c r="N59" s="88" t="s">
        <v>810</v>
      </c>
      <c r="O59" s="88">
        <v>346</v>
      </c>
      <c r="P59" s="88"/>
      <c r="Q59" s="88"/>
      <c r="R59" s="88">
        <v>312572</v>
      </c>
      <c r="S59" s="88">
        <v>1000</v>
      </c>
      <c r="T59" s="88"/>
      <c r="U59" s="88">
        <v>1000</v>
      </c>
      <c r="V59" s="88" t="s">
        <v>808</v>
      </c>
      <c r="W59" s="88">
        <v>35</v>
      </c>
      <c r="X59" s="88"/>
      <c r="Y59" s="88"/>
      <c r="Z59" s="88" t="s">
        <v>832</v>
      </c>
      <c r="AA59" s="88">
        <v>20</v>
      </c>
      <c r="AB59" s="88">
        <v>20</v>
      </c>
      <c r="AC59" s="88"/>
      <c r="AD59" s="98">
        <v>2221</v>
      </c>
      <c r="AE59" s="95" t="s">
        <v>878</v>
      </c>
      <c r="AF59" s="96">
        <v>2221</v>
      </c>
      <c r="AG59" s="95">
        <v>0</v>
      </c>
      <c r="AH59" s="88" t="s">
        <v>626</v>
      </c>
      <c r="AI59" s="88">
        <v>1.0900000000000001</v>
      </c>
      <c r="AJ59" s="88">
        <v>4</v>
      </c>
      <c r="AN59" s="405"/>
    </row>
    <row r="60" spans="1:40" x14ac:dyDescent="0.25">
      <c r="A60" s="87" t="s">
        <v>65</v>
      </c>
      <c r="B60" s="88" t="s">
        <v>149</v>
      </c>
      <c r="C60" s="88">
        <f t="shared" si="2"/>
        <v>6350</v>
      </c>
      <c r="D60" s="97" t="s">
        <v>71</v>
      </c>
      <c r="E60" s="88">
        <v>308649</v>
      </c>
      <c r="F60" s="88"/>
      <c r="G60" s="89" t="s">
        <v>150</v>
      </c>
      <c r="H60" s="88"/>
      <c r="I60" s="88">
        <v>3000</v>
      </c>
      <c r="J60" s="90" t="s">
        <v>151</v>
      </c>
      <c r="K60" s="88">
        <v>1590</v>
      </c>
      <c r="L60" s="91">
        <v>303360</v>
      </c>
      <c r="M60" s="88">
        <v>500</v>
      </c>
      <c r="N60" s="88"/>
      <c r="O60" s="88"/>
      <c r="P60" s="88"/>
      <c r="Q60" s="88"/>
      <c r="R60" s="88"/>
      <c r="S60" s="88"/>
      <c r="T60" s="88"/>
      <c r="U60" s="88">
        <v>660</v>
      </c>
      <c r="V60" s="88" t="s">
        <v>151</v>
      </c>
      <c r="W60" s="88">
        <v>600</v>
      </c>
      <c r="X60" s="88"/>
      <c r="Y60" s="88"/>
      <c r="Z60" s="88" t="s">
        <v>832</v>
      </c>
      <c r="AA60" s="88">
        <v>25</v>
      </c>
      <c r="AB60" s="88">
        <v>25</v>
      </c>
      <c r="AC60" s="88"/>
      <c r="AD60" s="98" t="s">
        <v>876</v>
      </c>
      <c r="AE60" s="100" t="s">
        <v>877</v>
      </c>
      <c r="AF60" s="99" t="s">
        <v>876</v>
      </c>
      <c r="AG60" s="88">
        <v>0</v>
      </c>
      <c r="AH60" s="88" t="s">
        <v>844</v>
      </c>
      <c r="AI60" s="88">
        <v>0.8</v>
      </c>
      <c r="AJ60" s="88">
        <v>4</v>
      </c>
      <c r="AN60" s="393" t="s">
        <v>1473</v>
      </c>
    </row>
    <row r="61" spans="1:40" x14ac:dyDescent="0.25">
      <c r="A61" s="87" t="s">
        <v>65</v>
      </c>
      <c r="B61" s="88" t="s">
        <v>815</v>
      </c>
      <c r="C61" s="88">
        <f t="shared" si="2"/>
        <v>10820</v>
      </c>
      <c r="D61" s="88" t="s">
        <v>71</v>
      </c>
      <c r="E61" s="88" t="s">
        <v>816</v>
      </c>
      <c r="F61" s="88"/>
      <c r="G61" s="89"/>
      <c r="H61" s="88"/>
      <c r="I61" s="88">
        <v>10000</v>
      </c>
      <c r="J61" s="90" t="s">
        <v>816</v>
      </c>
      <c r="K61" s="88">
        <v>620</v>
      </c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>
        <v>200</v>
      </c>
      <c r="Z61" s="88" t="s">
        <v>832</v>
      </c>
      <c r="AA61" s="88">
        <v>20</v>
      </c>
      <c r="AB61" s="88">
        <v>20</v>
      </c>
      <c r="AC61" s="88"/>
      <c r="AD61" s="98">
        <v>2221</v>
      </c>
      <c r="AE61" s="95" t="s">
        <v>878</v>
      </c>
      <c r="AF61" s="96">
        <v>2221</v>
      </c>
      <c r="AG61" s="95">
        <v>0</v>
      </c>
      <c r="AH61" s="88" t="s">
        <v>626</v>
      </c>
      <c r="AI61" s="88">
        <v>1.0900000000000001</v>
      </c>
      <c r="AJ61" s="88">
        <v>4</v>
      </c>
      <c r="AN61" s="405"/>
    </row>
    <row r="62" spans="1:40" x14ac:dyDescent="0.25">
      <c r="A62" s="104" t="s">
        <v>65</v>
      </c>
      <c r="B62" s="101" t="s">
        <v>812</v>
      </c>
      <c r="C62" s="101">
        <f t="shared" si="2"/>
        <v>680</v>
      </c>
      <c r="D62" s="101" t="s">
        <v>71</v>
      </c>
      <c r="E62" s="101" t="s">
        <v>813</v>
      </c>
      <c r="F62" s="101"/>
      <c r="G62" s="101" t="s">
        <v>809</v>
      </c>
      <c r="H62" s="101"/>
      <c r="I62" s="101">
        <v>10</v>
      </c>
      <c r="J62" s="106" t="s">
        <v>813</v>
      </c>
      <c r="K62" s="101">
        <v>20</v>
      </c>
      <c r="L62" s="101"/>
      <c r="M62" s="101"/>
      <c r="N62" s="101"/>
      <c r="O62" s="101"/>
      <c r="P62" s="101"/>
      <c r="Q62" s="101"/>
      <c r="R62" s="101"/>
      <c r="S62" s="101"/>
      <c r="T62" s="101"/>
      <c r="U62" s="101">
        <v>600</v>
      </c>
      <c r="V62" s="101" t="s">
        <v>813</v>
      </c>
      <c r="W62" s="101">
        <v>50</v>
      </c>
      <c r="X62" s="101"/>
      <c r="Y62" s="101"/>
      <c r="Z62" s="101" t="s">
        <v>882</v>
      </c>
      <c r="AA62" s="101">
        <v>20</v>
      </c>
      <c r="AB62" s="101">
        <v>20</v>
      </c>
      <c r="AC62" s="101"/>
      <c r="AD62" s="101" t="s">
        <v>1175</v>
      </c>
      <c r="AE62" s="101" t="s">
        <v>1176</v>
      </c>
      <c r="AF62" s="101">
        <v>1507000</v>
      </c>
      <c r="AG62" s="101">
        <v>1</v>
      </c>
      <c r="AH62" s="101" t="s">
        <v>888</v>
      </c>
      <c r="AI62" s="102">
        <v>2.95</v>
      </c>
      <c r="AJ62" s="101">
        <v>5</v>
      </c>
      <c r="AL62" s="38"/>
      <c r="AM62" s="38"/>
      <c r="AN62" s="422"/>
    </row>
    <row r="63" spans="1:40" x14ac:dyDescent="0.25">
      <c r="A63" s="104" t="s">
        <v>65</v>
      </c>
      <c r="B63" s="101" t="s">
        <v>149</v>
      </c>
      <c r="C63" s="101">
        <f t="shared" si="2"/>
        <v>6350</v>
      </c>
      <c r="D63" s="105" t="s">
        <v>71</v>
      </c>
      <c r="E63" s="101">
        <v>308649</v>
      </c>
      <c r="F63" s="101"/>
      <c r="G63" s="101" t="s">
        <v>150</v>
      </c>
      <c r="H63" s="101"/>
      <c r="I63" s="101">
        <v>3000</v>
      </c>
      <c r="J63" s="106" t="s">
        <v>151</v>
      </c>
      <c r="K63" s="101">
        <v>1590</v>
      </c>
      <c r="L63" s="107">
        <v>303360</v>
      </c>
      <c r="M63" s="101">
        <v>500</v>
      </c>
      <c r="N63" s="101"/>
      <c r="O63" s="101"/>
      <c r="P63" s="101"/>
      <c r="Q63" s="101"/>
      <c r="R63" s="101"/>
      <c r="S63" s="101"/>
      <c r="T63" s="101"/>
      <c r="U63" s="101">
        <v>660</v>
      </c>
      <c r="V63" s="101" t="s">
        <v>151</v>
      </c>
      <c r="W63" s="101">
        <v>600</v>
      </c>
      <c r="X63" s="101"/>
      <c r="Y63" s="101"/>
      <c r="Z63" s="101" t="s">
        <v>882</v>
      </c>
      <c r="AA63" s="101">
        <v>25</v>
      </c>
      <c r="AB63" s="101">
        <v>25</v>
      </c>
      <c r="AC63" s="101"/>
      <c r="AD63" s="101" t="s">
        <v>1173</v>
      </c>
      <c r="AE63" s="101" t="s">
        <v>1174</v>
      </c>
      <c r="AF63" s="101">
        <v>1873</v>
      </c>
      <c r="AG63" s="101">
        <v>0</v>
      </c>
      <c r="AH63" s="101" t="s">
        <v>888</v>
      </c>
      <c r="AI63" s="102">
        <v>0.65</v>
      </c>
      <c r="AJ63" s="101">
        <v>5</v>
      </c>
      <c r="AL63" s="38"/>
      <c r="AM63" s="38"/>
      <c r="AN63" s="422"/>
    </row>
    <row r="64" spans="1:40" ht="45" x14ac:dyDescent="0.25">
      <c r="A64" s="128" t="s">
        <v>65</v>
      </c>
      <c r="B64" s="122" t="s">
        <v>799</v>
      </c>
      <c r="C64" s="122">
        <f t="shared" si="2"/>
        <v>0</v>
      </c>
      <c r="D64" s="122" t="s">
        <v>71</v>
      </c>
      <c r="E64" s="122" t="s">
        <v>800</v>
      </c>
      <c r="F64" s="123" t="s">
        <v>801</v>
      </c>
      <c r="G64" s="123" t="s">
        <v>802</v>
      </c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 t="s">
        <v>1283</v>
      </c>
      <c r="AA64" s="122">
        <v>25</v>
      </c>
      <c r="AB64" s="122">
        <v>25</v>
      </c>
      <c r="AC64" s="122"/>
      <c r="AD64" s="124" t="s">
        <v>1376</v>
      </c>
      <c r="AE64" s="122" t="s">
        <v>1377</v>
      </c>
      <c r="AF64" s="125">
        <v>6215</v>
      </c>
      <c r="AG64" s="122">
        <v>0</v>
      </c>
      <c r="AH64" s="122" t="s">
        <v>698</v>
      </c>
      <c r="AI64" s="126">
        <v>1.35</v>
      </c>
      <c r="AJ64" s="122">
        <v>3</v>
      </c>
      <c r="AN64" s="405"/>
    </row>
    <row r="65" spans="1:40" x14ac:dyDescent="0.25">
      <c r="A65" s="128" t="s">
        <v>65</v>
      </c>
      <c r="B65" s="122" t="s">
        <v>799</v>
      </c>
      <c r="C65" s="122">
        <f t="shared" si="2"/>
        <v>200</v>
      </c>
      <c r="D65" s="122" t="s">
        <v>71</v>
      </c>
      <c r="E65" s="122" t="s">
        <v>804</v>
      </c>
      <c r="F65" s="122"/>
      <c r="G65" s="123" t="s">
        <v>805</v>
      </c>
      <c r="H65" s="122"/>
      <c r="I65" s="122">
        <v>200</v>
      </c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 t="s">
        <v>1283</v>
      </c>
      <c r="AA65" s="122">
        <v>25</v>
      </c>
      <c r="AB65" s="122">
        <v>25</v>
      </c>
      <c r="AC65" s="122"/>
      <c r="AD65" s="124" t="s">
        <v>1378</v>
      </c>
      <c r="AE65" s="122" t="s">
        <v>1379</v>
      </c>
      <c r="AF65" s="125">
        <v>6220</v>
      </c>
      <c r="AG65" s="122">
        <v>0</v>
      </c>
      <c r="AH65" s="122" t="s">
        <v>698</v>
      </c>
      <c r="AI65" s="126">
        <v>1.6</v>
      </c>
      <c r="AJ65" s="122">
        <v>3</v>
      </c>
      <c r="AN65" s="405"/>
    </row>
    <row r="66" spans="1:40" ht="15.75" thickBot="1" x14ac:dyDescent="0.3">
      <c r="A66" s="128" t="s">
        <v>65</v>
      </c>
      <c r="B66" s="122" t="s">
        <v>149</v>
      </c>
      <c r="C66" s="122">
        <f t="shared" si="2"/>
        <v>6350</v>
      </c>
      <c r="D66" s="137" t="s">
        <v>71</v>
      </c>
      <c r="E66" s="122">
        <v>308649</v>
      </c>
      <c r="F66" s="122"/>
      <c r="G66" s="123" t="s">
        <v>150</v>
      </c>
      <c r="H66" s="122"/>
      <c r="I66" s="122">
        <v>3000</v>
      </c>
      <c r="J66" s="129" t="s">
        <v>151</v>
      </c>
      <c r="K66" s="122">
        <v>1590</v>
      </c>
      <c r="L66" s="124">
        <v>303360</v>
      </c>
      <c r="M66" s="122">
        <v>500</v>
      </c>
      <c r="N66" s="122"/>
      <c r="O66" s="122"/>
      <c r="P66" s="122"/>
      <c r="Q66" s="122"/>
      <c r="R66" s="122"/>
      <c r="S66" s="122"/>
      <c r="T66" s="122"/>
      <c r="U66" s="122">
        <v>660</v>
      </c>
      <c r="V66" s="122" t="s">
        <v>151</v>
      </c>
      <c r="W66" s="122">
        <v>600</v>
      </c>
      <c r="X66" s="122"/>
      <c r="Y66" s="122"/>
      <c r="Z66" s="122" t="s">
        <v>1283</v>
      </c>
      <c r="AA66" s="122">
        <v>25</v>
      </c>
      <c r="AB66" s="122">
        <v>25</v>
      </c>
      <c r="AC66" s="122"/>
      <c r="AD66" s="124" t="s">
        <v>1374</v>
      </c>
      <c r="AE66" s="122" t="s">
        <v>1375</v>
      </c>
      <c r="AF66" s="125">
        <v>6241</v>
      </c>
      <c r="AG66" s="122">
        <v>0</v>
      </c>
      <c r="AH66" s="122" t="s">
        <v>698</v>
      </c>
      <c r="AI66" s="126">
        <v>0.8</v>
      </c>
      <c r="AJ66" s="122">
        <v>3</v>
      </c>
      <c r="AN66" s="407"/>
    </row>
  </sheetData>
  <autoFilter ref="A1:AM90">
    <sortState ref="A2:AM90">
      <sortCondition ref="A2:A90"/>
      <sortCondition ref="Z2:Z90"/>
      <sortCondition ref="E2:E90"/>
    </sortState>
  </autoFilter>
  <sortState ref="A2:AM90">
    <sortCondition ref="A2:A90"/>
    <sortCondition ref="Z2:Z90"/>
    <sortCondition ref="E2:E90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5"/>
  <sheetViews>
    <sheetView zoomScale="80" zoomScaleNormal="80" workbookViewId="0">
      <pane xSplit="5" ySplit="1" topLeftCell="Z2" activePane="bottomRight" state="frozen"/>
      <selection pane="topRight" activeCell="F1" sqref="F1"/>
      <selection pane="bottomLeft" activeCell="A2" sqref="A2"/>
      <selection pane="bottomRight" activeCell="C17" sqref="C17"/>
    </sheetView>
  </sheetViews>
  <sheetFormatPr defaultRowHeight="15" x14ac:dyDescent="0.25"/>
  <cols>
    <col min="1" max="1" width="13" customWidth="1"/>
    <col min="2" max="2" width="40.140625" customWidth="1"/>
    <col min="3" max="3" width="10.85546875" customWidth="1"/>
    <col min="4" max="4" width="3.42578125" customWidth="1"/>
    <col min="5" max="5" width="10" bestFit="1" customWidth="1"/>
    <col min="6" max="6" width="10.42578125" customWidth="1"/>
    <col min="7" max="7" width="86.140625" customWidth="1"/>
    <col min="8" max="8" width="33.42578125" customWidth="1"/>
    <col min="9" max="9" width="12.42578125" customWidth="1"/>
    <col min="10" max="10" width="12" customWidth="1"/>
    <col min="11" max="11" width="12.7109375" customWidth="1"/>
    <col min="12" max="12" width="13.28515625" customWidth="1"/>
    <col min="13" max="13" width="7.7109375" customWidth="1"/>
    <col min="14" max="14" width="19.28515625" customWidth="1"/>
    <col min="15" max="15" width="20" customWidth="1"/>
    <col min="16" max="16" width="15" customWidth="1"/>
    <col min="17" max="17" width="20" customWidth="1"/>
    <col min="18" max="18" width="12.85546875" customWidth="1"/>
    <col min="19" max="19" width="13.7109375" customWidth="1"/>
    <col min="20" max="20" width="13.42578125" customWidth="1"/>
    <col min="21" max="25" width="14.140625" customWidth="1"/>
    <col min="26" max="26" width="17.7109375" bestFit="1" customWidth="1"/>
    <col min="27" max="27" width="13" customWidth="1"/>
    <col min="28" max="28" width="7.7109375" customWidth="1"/>
    <col min="29" max="29" width="9.5703125" customWidth="1"/>
    <col min="30" max="30" width="15" customWidth="1"/>
    <col min="31" max="31" width="34" customWidth="1"/>
    <col min="32" max="32" width="10.5703125" customWidth="1"/>
    <col min="33" max="33" width="4.5703125" customWidth="1"/>
    <col min="34" max="34" width="13.140625" customWidth="1"/>
    <col min="35" max="35" width="10.5703125" customWidth="1"/>
    <col min="36" max="36" width="11.140625" customWidth="1"/>
    <col min="37" max="37" width="8.7109375" customWidth="1"/>
    <col min="38" max="38" width="9.42578125" customWidth="1"/>
    <col min="39" max="39" width="10.5703125" customWidth="1"/>
    <col min="40" max="40" width="13.5703125" customWidth="1"/>
  </cols>
  <sheetData>
    <row r="1" spans="1:45" s="13" customFormat="1" ht="45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9" t="s">
        <v>18</v>
      </c>
      <c r="T1" s="10" t="s">
        <v>19</v>
      </c>
      <c r="U1" s="10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11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1488</v>
      </c>
    </row>
    <row r="2" spans="1:45" ht="15.75" thickBot="1" x14ac:dyDescent="0.3">
      <c r="A2" s="14" t="s">
        <v>69</v>
      </c>
      <c r="B2" s="14" t="s">
        <v>69</v>
      </c>
      <c r="D2" s="14" t="s">
        <v>39</v>
      </c>
      <c r="E2" s="160" t="s">
        <v>1468</v>
      </c>
      <c r="G2" s="16"/>
      <c r="H2" s="40" t="s">
        <v>97</v>
      </c>
      <c r="Z2" t="s">
        <v>1459</v>
      </c>
      <c r="AD2" s="17"/>
      <c r="AF2" s="17"/>
    </row>
    <row r="3" spans="1:45" s="320" customFormat="1" x14ac:dyDescent="0.25">
      <c r="A3" s="319" t="s">
        <v>69</v>
      </c>
      <c r="B3" s="320" t="s">
        <v>337</v>
      </c>
      <c r="C3" s="320">
        <f t="shared" ref="C3:C25" si="0">SUM(I3,K3,M3,O3,Q3,S3,U3,W3,Y3)</f>
        <v>19010</v>
      </c>
      <c r="D3" s="320" t="s">
        <v>94</v>
      </c>
      <c r="E3" s="320" t="s">
        <v>338</v>
      </c>
      <c r="F3" s="320" t="s">
        <v>339</v>
      </c>
      <c r="G3" s="321" t="s">
        <v>340</v>
      </c>
      <c r="H3" s="320" t="s">
        <v>97</v>
      </c>
      <c r="I3" s="320">
        <v>4600</v>
      </c>
      <c r="J3" s="322" t="s">
        <v>338</v>
      </c>
      <c r="K3" s="320">
        <v>2950</v>
      </c>
      <c r="L3" s="323">
        <v>312565</v>
      </c>
      <c r="M3" s="320">
        <v>1600</v>
      </c>
      <c r="N3" s="320" t="s">
        <v>341</v>
      </c>
      <c r="O3" s="320">
        <v>2870</v>
      </c>
      <c r="P3" s="320">
        <v>90453</v>
      </c>
      <c r="Q3" s="324">
        <v>2040</v>
      </c>
      <c r="S3" s="320">
        <v>650</v>
      </c>
      <c r="U3" s="320">
        <v>4000</v>
      </c>
      <c r="V3" s="320" t="s">
        <v>338</v>
      </c>
      <c r="W3" s="320">
        <v>200</v>
      </c>
      <c r="Y3" s="320">
        <v>100</v>
      </c>
      <c r="Z3" s="320" t="s">
        <v>159</v>
      </c>
      <c r="AA3" s="320">
        <v>50</v>
      </c>
      <c r="AB3" s="320">
        <v>50</v>
      </c>
      <c r="AD3" s="325" t="s">
        <v>342</v>
      </c>
      <c r="AE3" s="320" t="s">
        <v>343</v>
      </c>
      <c r="AF3" s="325" t="s">
        <v>342</v>
      </c>
      <c r="AG3" s="320">
        <v>1</v>
      </c>
      <c r="AH3" s="320" t="s">
        <v>83</v>
      </c>
      <c r="AI3" s="320" t="s">
        <v>344</v>
      </c>
      <c r="AJ3" s="320">
        <v>5</v>
      </c>
      <c r="AK3" s="327">
        <f t="shared" ref="AK3:AK8" si="1">(0.69/AI3)*100</f>
        <v>85.185185185185176</v>
      </c>
      <c r="AN3" s="390"/>
    </row>
    <row r="4" spans="1:45" s="320" customFormat="1" x14ac:dyDescent="0.25">
      <c r="A4" s="319" t="s">
        <v>69</v>
      </c>
      <c r="B4" s="320" t="s">
        <v>337</v>
      </c>
      <c r="C4" s="320">
        <f t="shared" si="0"/>
        <v>19010</v>
      </c>
      <c r="D4" s="320" t="s">
        <v>94</v>
      </c>
      <c r="E4" s="320" t="s">
        <v>338</v>
      </c>
      <c r="F4" s="320" t="s">
        <v>339</v>
      </c>
      <c r="G4" s="321" t="s">
        <v>340</v>
      </c>
      <c r="H4" s="320" t="s">
        <v>97</v>
      </c>
      <c r="I4" s="320">
        <v>4600</v>
      </c>
      <c r="J4" s="322" t="s">
        <v>338</v>
      </c>
      <c r="K4" s="320">
        <v>2950</v>
      </c>
      <c r="L4" s="323">
        <v>312565</v>
      </c>
      <c r="M4" s="320">
        <v>1600</v>
      </c>
      <c r="N4" s="320" t="s">
        <v>341</v>
      </c>
      <c r="O4" s="320">
        <v>2870</v>
      </c>
      <c r="P4" s="320">
        <v>90453</v>
      </c>
      <c r="Q4" s="324">
        <v>2040</v>
      </c>
      <c r="S4" s="320">
        <v>650</v>
      </c>
      <c r="U4" s="320">
        <v>4000</v>
      </c>
      <c r="V4" s="320" t="s">
        <v>338</v>
      </c>
      <c r="W4" s="320">
        <v>200</v>
      </c>
      <c r="Y4" s="320">
        <v>100</v>
      </c>
      <c r="Z4" s="320" t="s">
        <v>360</v>
      </c>
      <c r="AA4" s="320">
        <v>10</v>
      </c>
      <c r="AB4" s="320">
        <v>1</v>
      </c>
      <c r="AD4" s="320" t="s">
        <v>464</v>
      </c>
      <c r="AE4" s="320" t="s">
        <v>465</v>
      </c>
      <c r="AF4" s="320" t="s">
        <v>464</v>
      </c>
      <c r="AG4" s="320">
        <v>1</v>
      </c>
      <c r="AH4" s="320" t="s">
        <v>76</v>
      </c>
      <c r="AI4" s="320">
        <v>0.69</v>
      </c>
      <c r="AJ4" s="320">
        <v>3</v>
      </c>
      <c r="AK4" s="453">
        <f t="shared" si="1"/>
        <v>100</v>
      </c>
      <c r="AN4" s="391" t="s">
        <v>1479</v>
      </c>
      <c r="AO4" s="30"/>
    </row>
    <row r="5" spans="1:45" s="320" customFormat="1" x14ac:dyDescent="0.25">
      <c r="A5" s="319" t="s">
        <v>69</v>
      </c>
      <c r="B5" s="320" t="s">
        <v>337</v>
      </c>
      <c r="C5" s="320">
        <f t="shared" si="0"/>
        <v>19010</v>
      </c>
      <c r="D5" s="320" t="s">
        <v>94</v>
      </c>
      <c r="E5" s="320" t="s">
        <v>338</v>
      </c>
      <c r="F5" s="320" t="s">
        <v>339</v>
      </c>
      <c r="G5" s="321" t="s">
        <v>340</v>
      </c>
      <c r="H5" s="320" t="s">
        <v>97</v>
      </c>
      <c r="I5" s="320">
        <v>4600</v>
      </c>
      <c r="J5" s="322" t="s">
        <v>338</v>
      </c>
      <c r="K5" s="320">
        <v>2950</v>
      </c>
      <c r="L5" s="323">
        <v>312565</v>
      </c>
      <c r="M5" s="320">
        <v>1600</v>
      </c>
      <c r="N5" s="320" t="s">
        <v>341</v>
      </c>
      <c r="O5" s="320">
        <v>2870</v>
      </c>
      <c r="P5" s="320">
        <v>90453</v>
      </c>
      <c r="Q5" s="324">
        <v>2040</v>
      </c>
      <c r="S5" s="320">
        <v>650</v>
      </c>
      <c r="U5" s="320">
        <v>4000</v>
      </c>
      <c r="V5" s="320" t="s">
        <v>338</v>
      </c>
      <c r="W5" s="320">
        <v>200</v>
      </c>
      <c r="Y5" s="320">
        <v>100</v>
      </c>
      <c r="Z5" s="320" t="s">
        <v>692</v>
      </c>
      <c r="AA5" s="320">
        <v>50</v>
      </c>
      <c r="AB5" s="320">
        <v>50</v>
      </c>
      <c r="AC5" s="320">
        <v>50</v>
      </c>
      <c r="AD5" s="326">
        <v>6014149</v>
      </c>
      <c r="AE5" s="320" t="s">
        <v>723</v>
      </c>
      <c r="AF5" s="323">
        <v>6014149</v>
      </c>
      <c r="AH5" s="320" t="s">
        <v>689</v>
      </c>
      <c r="AI5" s="327">
        <v>0.72799999999999998</v>
      </c>
      <c r="AJ5" s="320">
        <v>3</v>
      </c>
      <c r="AK5" s="327">
        <f t="shared" si="1"/>
        <v>94.780219780219781</v>
      </c>
      <c r="AN5" s="392"/>
    </row>
    <row r="6" spans="1:45" s="320" customFormat="1" x14ac:dyDescent="0.25">
      <c r="A6" s="319" t="s">
        <v>69</v>
      </c>
      <c r="B6" s="320" t="s">
        <v>337</v>
      </c>
      <c r="C6" s="320">
        <f t="shared" si="0"/>
        <v>19010</v>
      </c>
      <c r="D6" s="320" t="s">
        <v>94</v>
      </c>
      <c r="E6" s="320" t="s">
        <v>338</v>
      </c>
      <c r="F6" s="320" t="s">
        <v>339</v>
      </c>
      <c r="G6" s="321" t="s">
        <v>340</v>
      </c>
      <c r="H6" s="320" t="s">
        <v>97</v>
      </c>
      <c r="I6" s="320">
        <v>4600</v>
      </c>
      <c r="J6" s="322" t="s">
        <v>338</v>
      </c>
      <c r="K6" s="320">
        <v>2950</v>
      </c>
      <c r="L6" s="323">
        <v>312565</v>
      </c>
      <c r="M6" s="320">
        <v>1600</v>
      </c>
      <c r="N6" s="320" t="s">
        <v>341</v>
      </c>
      <c r="O6" s="320">
        <v>2870</v>
      </c>
      <c r="P6" s="320">
        <v>90453</v>
      </c>
      <c r="Q6" s="324">
        <v>2040</v>
      </c>
      <c r="S6" s="320">
        <v>650</v>
      </c>
      <c r="U6" s="320">
        <v>4000</v>
      </c>
      <c r="V6" s="320" t="s">
        <v>338</v>
      </c>
      <c r="W6" s="320">
        <v>200</v>
      </c>
      <c r="Y6" s="320">
        <v>100</v>
      </c>
      <c r="Z6" s="320" t="s">
        <v>726</v>
      </c>
      <c r="AA6" s="320">
        <v>50</v>
      </c>
      <c r="AB6" s="320">
        <v>50</v>
      </c>
      <c r="AD6" s="326">
        <v>7000190</v>
      </c>
      <c r="AE6" s="320" t="s">
        <v>821</v>
      </c>
      <c r="AF6" s="326" t="s">
        <v>822</v>
      </c>
      <c r="AG6" s="320">
        <v>1</v>
      </c>
      <c r="AH6" s="320" t="s">
        <v>797</v>
      </c>
      <c r="AI6" s="320">
        <v>0.7</v>
      </c>
      <c r="AJ6" s="320">
        <v>5</v>
      </c>
      <c r="AK6" s="438">
        <f t="shared" si="1"/>
        <v>98.571428571428569</v>
      </c>
      <c r="AL6" s="329"/>
      <c r="AM6" s="329"/>
      <c r="AN6" s="393" t="s">
        <v>1473</v>
      </c>
    </row>
    <row r="7" spans="1:45" s="320" customFormat="1" x14ac:dyDescent="0.25">
      <c r="A7" s="328" t="s">
        <v>69</v>
      </c>
      <c r="B7" s="329" t="s">
        <v>337</v>
      </c>
      <c r="C7" s="329">
        <f t="shared" si="0"/>
        <v>19010</v>
      </c>
      <c r="D7" s="329" t="s">
        <v>94</v>
      </c>
      <c r="E7" s="329" t="s">
        <v>338</v>
      </c>
      <c r="F7" s="329" t="s">
        <v>339</v>
      </c>
      <c r="G7" s="329" t="s">
        <v>340</v>
      </c>
      <c r="H7" s="329" t="s">
        <v>97</v>
      </c>
      <c r="I7" s="329">
        <v>4600</v>
      </c>
      <c r="J7" s="330" t="s">
        <v>338</v>
      </c>
      <c r="K7" s="329">
        <v>2950</v>
      </c>
      <c r="L7" s="323">
        <v>312565</v>
      </c>
      <c r="M7" s="329">
        <v>1600</v>
      </c>
      <c r="N7" s="329" t="s">
        <v>341</v>
      </c>
      <c r="O7" s="329">
        <v>2870</v>
      </c>
      <c r="P7" s="329">
        <v>90453</v>
      </c>
      <c r="Q7" s="331">
        <v>2040</v>
      </c>
      <c r="R7" s="329"/>
      <c r="S7" s="329">
        <v>650</v>
      </c>
      <c r="T7" s="329"/>
      <c r="U7" s="329">
        <v>4000</v>
      </c>
      <c r="V7" s="329" t="s">
        <v>338</v>
      </c>
      <c r="W7" s="329">
        <v>200</v>
      </c>
      <c r="X7" s="329"/>
      <c r="Y7" s="329">
        <v>100</v>
      </c>
      <c r="Z7" s="329" t="s">
        <v>882</v>
      </c>
      <c r="AA7" s="329">
        <v>30</v>
      </c>
      <c r="AB7" s="329">
        <v>30</v>
      </c>
      <c r="AC7" s="329"/>
      <c r="AD7" s="329" t="s">
        <v>1193</v>
      </c>
      <c r="AE7" s="329" t="s">
        <v>1194</v>
      </c>
      <c r="AF7" s="329">
        <v>1453015</v>
      </c>
      <c r="AG7" s="329">
        <v>0</v>
      </c>
      <c r="AH7" s="329" t="s">
        <v>885</v>
      </c>
      <c r="AI7" s="332">
        <v>0.75</v>
      </c>
      <c r="AJ7" s="329">
        <v>5</v>
      </c>
      <c r="AK7" s="327">
        <f t="shared" si="1"/>
        <v>92</v>
      </c>
      <c r="AL7" s="329"/>
      <c r="AM7" s="329"/>
      <c r="AN7" s="392"/>
    </row>
    <row r="8" spans="1:45" s="320" customFormat="1" ht="15.75" thickBot="1" x14ac:dyDescent="0.3">
      <c r="A8" s="319" t="s">
        <v>69</v>
      </c>
      <c r="B8" s="320" t="s">
        <v>337</v>
      </c>
      <c r="C8" s="320">
        <f t="shared" si="0"/>
        <v>19010</v>
      </c>
      <c r="D8" s="320" t="s">
        <v>94</v>
      </c>
      <c r="E8" s="320" t="s">
        <v>338</v>
      </c>
      <c r="F8" s="320" t="s">
        <v>339</v>
      </c>
      <c r="G8" s="321" t="s">
        <v>340</v>
      </c>
      <c r="H8" s="320" t="s">
        <v>97</v>
      </c>
      <c r="I8" s="320">
        <v>4600</v>
      </c>
      <c r="J8" s="322" t="s">
        <v>338</v>
      </c>
      <c r="K8" s="320">
        <v>2950</v>
      </c>
      <c r="L8" s="323">
        <v>312565</v>
      </c>
      <c r="M8" s="320">
        <v>1600</v>
      </c>
      <c r="N8" s="320" t="s">
        <v>341</v>
      </c>
      <c r="O8" s="320">
        <v>2870</v>
      </c>
      <c r="P8" s="320">
        <v>90453</v>
      </c>
      <c r="Q8" s="324">
        <v>2040</v>
      </c>
      <c r="S8" s="320">
        <v>650</v>
      </c>
      <c r="U8" s="320">
        <v>4000</v>
      </c>
      <c r="V8" s="320" t="s">
        <v>338</v>
      </c>
      <c r="W8" s="320">
        <v>200</v>
      </c>
      <c r="Y8" s="320">
        <v>100</v>
      </c>
      <c r="Z8" s="320" t="s">
        <v>1283</v>
      </c>
      <c r="AA8" s="320">
        <v>50</v>
      </c>
      <c r="AB8" s="320">
        <v>50</v>
      </c>
      <c r="AD8" s="323" t="s">
        <v>1393</v>
      </c>
      <c r="AE8" s="320" t="s">
        <v>1394</v>
      </c>
      <c r="AF8" s="320" t="s">
        <v>1393</v>
      </c>
      <c r="AG8" s="320">
        <v>1</v>
      </c>
      <c r="AH8" s="320" t="s">
        <v>626</v>
      </c>
      <c r="AI8" s="333">
        <v>0.8</v>
      </c>
      <c r="AJ8" s="320">
        <v>3</v>
      </c>
      <c r="AK8" s="327">
        <f t="shared" si="1"/>
        <v>86.25</v>
      </c>
      <c r="AN8" s="394"/>
    </row>
    <row r="9" spans="1:45" s="153" customFormat="1" x14ac:dyDescent="0.25">
      <c r="A9" s="157" t="s">
        <v>69</v>
      </c>
      <c r="B9" s="153" t="s">
        <v>345</v>
      </c>
      <c r="C9" s="153">
        <f t="shared" si="0"/>
        <v>9410</v>
      </c>
      <c r="D9" s="153" t="s">
        <v>94</v>
      </c>
      <c r="E9" s="153" t="s">
        <v>346</v>
      </c>
      <c r="F9" s="153" t="s">
        <v>347</v>
      </c>
      <c r="G9" s="185" t="s">
        <v>348</v>
      </c>
      <c r="H9" s="153" t="s">
        <v>97</v>
      </c>
      <c r="I9" s="153">
        <v>2200</v>
      </c>
      <c r="J9" s="243" t="s">
        <v>346</v>
      </c>
      <c r="K9" s="153">
        <v>3930</v>
      </c>
      <c r="L9" s="245">
        <v>311831</v>
      </c>
      <c r="M9" s="153">
        <v>350</v>
      </c>
      <c r="N9" s="153" t="s">
        <v>349</v>
      </c>
      <c r="O9" s="153">
        <v>854</v>
      </c>
      <c r="P9" s="153">
        <v>90452</v>
      </c>
      <c r="Q9" s="153">
        <v>676</v>
      </c>
      <c r="S9" s="153">
        <v>50</v>
      </c>
      <c r="U9" s="153">
        <v>1000</v>
      </c>
      <c r="V9" s="153" t="s">
        <v>346</v>
      </c>
      <c r="W9" s="153">
        <v>350</v>
      </c>
      <c r="Z9" s="153" t="s">
        <v>159</v>
      </c>
      <c r="AA9" s="153">
        <v>50</v>
      </c>
      <c r="AB9" s="153">
        <v>50</v>
      </c>
      <c r="AD9" s="243" t="s">
        <v>350</v>
      </c>
      <c r="AE9" s="153" t="s">
        <v>351</v>
      </c>
      <c r="AF9" s="243" t="s">
        <v>350</v>
      </c>
      <c r="AG9" s="153">
        <v>1</v>
      </c>
      <c r="AH9" s="153" t="s">
        <v>83</v>
      </c>
      <c r="AI9" s="153" t="s">
        <v>221</v>
      </c>
      <c r="AJ9" s="153">
        <v>5</v>
      </c>
      <c r="AK9" s="154">
        <f t="shared" ref="AK9:AK14" si="2">(0.54/AI9)*100</f>
        <v>79.411764705882348</v>
      </c>
      <c r="AN9" s="395" t="s">
        <v>1480</v>
      </c>
      <c r="AO9" s="30"/>
      <c r="AP9" s="30"/>
      <c r="AQ9" s="30"/>
      <c r="AR9" s="30"/>
      <c r="AS9" s="30"/>
    </row>
    <row r="10" spans="1:45" s="153" customFormat="1" x14ac:dyDescent="0.25">
      <c r="A10" s="157" t="s">
        <v>69</v>
      </c>
      <c r="B10" s="153" t="s">
        <v>345</v>
      </c>
      <c r="C10" s="153">
        <f t="shared" si="0"/>
        <v>9410</v>
      </c>
      <c r="D10" s="153" t="s">
        <v>94</v>
      </c>
      <c r="E10" s="153" t="s">
        <v>346</v>
      </c>
      <c r="F10" s="153" t="s">
        <v>347</v>
      </c>
      <c r="G10" s="185" t="s">
        <v>348</v>
      </c>
      <c r="H10" s="153" t="s">
        <v>97</v>
      </c>
      <c r="I10" s="153">
        <v>2200</v>
      </c>
      <c r="J10" s="243" t="s">
        <v>346</v>
      </c>
      <c r="K10" s="153">
        <v>3930</v>
      </c>
      <c r="L10" s="245">
        <v>311831</v>
      </c>
      <c r="M10" s="153">
        <v>350</v>
      </c>
      <c r="N10" s="153" t="s">
        <v>349</v>
      </c>
      <c r="O10" s="153">
        <v>854</v>
      </c>
      <c r="P10" s="153">
        <v>90452</v>
      </c>
      <c r="Q10" s="153">
        <v>676</v>
      </c>
      <c r="S10" s="153">
        <v>50</v>
      </c>
      <c r="U10" s="153">
        <v>1000</v>
      </c>
      <c r="V10" s="153" t="s">
        <v>346</v>
      </c>
      <c r="W10" s="153">
        <v>350</v>
      </c>
      <c r="Z10" s="153" t="s">
        <v>360</v>
      </c>
      <c r="AA10" s="153">
        <v>10</v>
      </c>
      <c r="AB10" s="153">
        <v>1</v>
      </c>
      <c r="AD10" s="153" t="s">
        <v>466</v>
      </c>
      <c r="AE10" s="153" t="s">
        <v>467</v>
      </c>
      <c r="AF10" s="153" t="s">
        <v>466</v>
      </c>
      <c r="AG10" s="153">
        <v>1</v>
      </c>
      <c r="AH10" s="153" t="s">
        <v>76</v>
      </c>
      <c r="AI10" s="153">
        <v>0.54</v>
      </c>
      <c r="AJ10" s="153">
        <v>3</v>
      </c>
      <c r="AK10" s="453">
        <f t="shared" si="2"/>
        <v>100</v>
      </c>
      <c r="AN10" s="391" t="s">
        <v>1479</v>
      </c>
      <c r="AO10" s="30"/>
    </row>
    <row r="11" spans="1:45" s="153" customFormat="1" x14ac:dyDescent="0.25">
      <c r="A11" s="157" t="s">
        <v>69</v>
      </c>
      <c r="B11" s="153" t="s">
        <v>345</v>
      </c>
      <c r="C11" s="153">
        <f t="shared" si="0"/>
        <v>9410</v>
      </c>
      <c r="D11" s="153" t="s">
        <v>94</v>
      </c>
      <c r="E11" s="153" t="s">
        <v>346</v>
      </c>
      <c r="F11" s="153" t="s">
        <v>347</v>
      </c>
      <c r="G11" s="185" t="s">
        <v>348</v>
      </c>
      <c r="H11" s="153" t="s">
        <v>97</v>
      </c>
      <c r="I11" s="153">
        <v>2200</v>
      </c>
      <c r="J11" s="243" t="s">
        <v>346</v>
      </c>
      <c r="K11" s="153">
        <v>3930</v>
      </c>
      <c r="L11" s="245">
        <v>311831</v>
      </c>
      <c r="M11" s="153">
        <v>350</v>
      </c>
      <c r="N11" s="153" t="s">
        <v>349</v>
      </c>
      <c r="O11" s="153">
        <v>854</v>
      </c>
      <c r="P11" s="153">
        <v>90452</v>
      </c>
      <c r="Q11" s="153">
        <v>676</v>
      </c>
      <c r="S11" s="153">
        <v>50</v>
      </c>
      <c r="U11" s="153">
        <v>1000</v>
      </c>
      <c r="V11" s="153" t="s">
        <v>346</v>
      </c>
      <c r="W11" s="153">
        <v>350</v>
      </c>
      <c r="Z11" s="153" t="s">
        <v>692</v>
      </c>
      <c r="AA11" s="153">
        <v>50</v>
      </c>
      <c r="AB11" s="153">
        <v>50</v>
      </c>
      <c r="AC11" s="153">
        <v>50</v>
      </c>
      <c r="AD11" s="244">
        <v>6014150</v>
      </c>
      <c r="AE11" s="153" t="s">
        <v>724</v>
      </c>
      <c r="AF11" s="245">
        <v>6014150</v>
      </c>
      <c r="AH11" s="153" t="s">
        <v>689</v>
      </c>
      <c r="AI11" s="154">
        <v>0.8</v>
      </c>
      <c r="AJ11" s="153">
        <v>3</v>
      </c>
      <c r="AK11" s="154">
        <f t="shared" si="2"/>
        <v>67.5</v>
      </c>
      <c r="AN11" s="396"/>
    </row>
    <row r="12" spans="1:45" s="153" customFormat="1" x14ac:dyDescent="0.25">
      <c r="A12" s="157" t="s">
        <v>69</v>
      </c>
      <c r="B12" s="153" t="s">
        <v>345</v>
      </c>
      <c r="C12" s="153">
        <f t="shared" si="0"/>
        <v>9410</v>
      </c>
      <c r="D12" s="153" t="s">
        <v>94</v>
      </c>
      <c r="E12" s="153" t="s">
        <v>346</v>
      </c>
      <c r="F12" s="153" t="s">
        <v>347</v>
      </c>
      <c r="G12" s="185" t="s">
        <v>348</v>
      </c>
      <c r="H12" s="153" t="s">
        <v>97</v>
      </c>
      <c r="I12" s="153">
        <v>2200</v>
      </c>
      <c r="J12" s="243" t="s">
        <v>346</v>
      </c>
      <c r="K12" s="153">
        <v>3930</v>
      </c>
      <c r="L12" s="245">
        <v>311831</v>
      </c>
      <c r="M12" s="153">
        <v>350</v>
      </c>
      <c r="N12" s="153" t="s">
        <v>349</v>
      </c>
      <c r="O12" s="153">
        <v>854</v>
      </c>
      <c r="P12" s="153">
        <v>90452</v>
      </c>
      <c r="Q12" s="153">
        <v>676</v>
      </c>
      <c r="S12" s="153">
        <v>50</v>
      </c>
      <c r="U12" s="153">
        <v>1000</v>
      </c>
      <c r="V12" s="153" t="s">
        <v>346</v>
      </c>
      <c r="W12" s="153">
        <v>350</v>
      </c>
      <c r="Z12" s="153" t="s">
        <v>726</v>
      </c>
      <c r="AA12" s="153">
        <v>50</v>
      </c>
      <c r="AB12" s="153">
        <v>50</v>
      </c>
      <c r="AD12" s="244">
        <v>7000192</v>
      </c>
      <c r="AE12" s="153" t="s">
        <v>823</v>
      </c>
      <c r="AF12" s="244" t="s">
        <v>824</v>
      </c>
      <c r="AG12" s="153">
        <v>1</v>
      </c>
      <c r="AH12" s="153" t="s">
        <v>797</v>
      </c>
      <c r="AI12" s="153">
        <v>0.7</v>
      </c>
      <c r="AJ12" s="153">
        <v>5</v>
      </c>
      <c r="AK12" s="305">
        <f t="shared" si="2"/>
        <v>77.142857142857153</v>
      </c>
      <c r="AL12" s="247"/>
      <c r="AM12" s="247"/>
      <c r="AN12" s="393" t="s">
        <v>1473</v>
      </c>
    </row>
    <row r="13" spans="1:45" s="153" customFormat="1" x14ac:dyDescent="0.25">
      <c r="A13" s="246" t="s">
        <v>69</v>
      </c>
      <c r="B13" s="247" t="s">
        <v>345</v>
      </c>
      <c r="C13" s="247">
        <f t="shared" si="0"/>
        <v>9410</v>
      </c>
      <c r="D13" s="247" t="s">
        <v>94</v>
      </c>
      <c r="E13" s="247" t="s">
        <v>346</v>
      </c>
      <c r="F13" s="247" t="s">
        <v>347</v>
      </c>
      <c r="G13" s="247" t="s">
        <v>348</v>
      </c>
      <c r="H13" s="247" t="s">
        <v>97</v>
      </c>
      <c r="I13" s="247">
        <v>2200</v>
      </c>
      <c r="J13" s="248" t="s">
        <v>346</v>
      </c>
      <c r="K13" s="247">
        <v>3930</v>
      </c>
      <c r="L13" s="245">
        <v>311831</v>
      </c>
      <c r="M13" s="247">
        <v>350</v>
      </c>
      <c r="N13" s="247" t="s">
        <v>349</v>
      </c>
      <c r="O13" s="247">
        <v>854</v>
      </c>
      <c r="P13" s="247">
        <v>90452</v>
      </c>
      <c r="Q13" s="247">
        <v>676</v>
      </c>
      <c r="R13" s="247"/>
      <c r="S13" s="247">
        <v>50</v>
      </c>
      <c r="T13" s="247"/>
      <c r="U13" s="247">
        <v>1000</v>
      </c>
      <c r="V13" s="247" t="s">
        <v>346</v>
      </c>
      <c r="W13" s="247">
        <v>350</v>
      </c>
      <c r="X13" s="247"/>
      <c r="Y13" s="247"/>
      <c r="Z13" s="247" t="s">
        <v>882</v>
      </c>
      <c r="AA13" s="247">
        <v>35</v>
      </c>
      <c r="AB13" s="247">
        <v>35</v>
      </c>
      <c r="AC13" s="247"/>
      <c r="AD13" s="247" t="s">
        <v>1195</v>
      </c>
      <c r="AE13" s="247" t="s">
        <v>1196</v>
      </c>
      <c r="AF13" s="247">
        <v>1455</v>
      </c>
      <c r="AG13" s="247">
        <v>0</v>
      </c>
      <c r="AH13" s="247" t="s">
        <v>888</v>
      </c>
      <c r="AI13" s="305">
        <v>1.75</v>
      </c>
      <c r="AJ13" s="247">
        <v>5</v>
      </c>
      <c r="AK13" s="154">
        <f t="shared" si="2"/>
        <v>30.857142857142861</v>
      </c>
      <c r="AL13" s="247"/>
      <c r="AM13" s="247"/>
      <c r="AN13" s="396"/>
    </row>
    <row r="14" spans="1:45" s="153" customFormat="1" ht="15.75" thickBot="1" x14ac:dyDescent="0.3">
      <c r="A14" s="157" t="s">
        <v>69</v>
      </c>
      <c r="B14" s="153" t="s">
        <v>345</v>
      </c>
      <c r="C14" s="153">
        <f t="shared" si="0"/>
        <v>9410</v>
      </c>
      <c r="D14" s="153" t="s">
        <v>94</v>
      </c>
      <c r="E14" s="153" t="s">
        <v>346</v>
      </c>
      <c r="F14" s="153" t="s">
        <v>347</v>
      </c>
      <c r="G14" s="185" t="s">
        <v>348</v>
      </c>
      <c r="H14" s="153" t="s">
        <v>97</v>
      </c>
      <c r="I14" s="153">
        <v>2200</v>
      </c>
      <c r="J14" s="243" t="s">
        <v>346</v>
      </c>
      <c r="K14" s="153">
        <v>3930</v>
      </c>
      <c r="L14" s="245">
        <v>311831</v>
      </c>
      <c r="M14" s="153">
        <v>350</v>
      </c>
      <c r="N14" s="153" t="s">
        <v>349</v>
      </c>
      <c r="O14" s="153">
        <v>854</v>
      </c>
      <c r="P14" s="153">
        <v>90452</v>
      </c>
      <c r="Q14" s="153">
        <v>676</v>
      </c>
      <c r="S14" s="153">
        <v>50</v>
      </c>
      <c r="U14" s="153">
        <v>1000</v>
      </c>
      <c r="V14" s="153" t="s">
        <v>346</v>
      </c>
      <c r="W14" s="153">
        <v>350</v>
      </c>
      <c r="Z14" s="153" t="s">
        <v>1283</v>
      </c>
      <c r="AA14" s="153">
        <v>50</v>
      </c>
      <c r="AB14" s="153">
        <v>50</v>
      </c>
      <c r="AD14" s="245" t="s">
        <v>1395</v>
      </c>
      <c r="AE14" s="153" t="s">
        <v>1396</v>
      </c>
      <c r="AF14" s="153" t="s">
        <v>1395</v>
      </c>
      <c r="AG14" s="153">
        <v>1</v>
      </c>
      <c r="AH14" s="153" t="s">
        <v>626</v>
      </c>
      <c r="AI14" s="306">
        <v>0.96</v>
      </c>
      <c r="AJ14" s="153">
        <v>3</v>
      </c>
      <c r="AK14" s="154">
        <f t="shared" si="2"/>
        <v>56.250000000000014</v>
      </c>
      <c r="AN14" s="397"/>
    </row>
    <row r="15" spans="1:45" s="75" customFormat="1" x14ac:dyDescent="0.25">
      <c r="A15" s="74" t="s">
        <v>69</v>
      </c>
      <c r="B15" s="75" t="s">
        <v>469</v>
      </c>
      <c r="C15" s="75">
        <f t="shared" si="0"/>
        <v>3100</v>
      </c>
      <c r="D15" s="75" t="s">
        <v>94</v>
      </c>
      <c r="E15" s="75" t="s">
        <v>470</v>
      </c>
      <c r="G15" s="76" t="s">
        <v>471</v>
      </c>
      <c r="H15" s="75" t="s">
        <v>97</v>
      </c>
      <c r="I15" s="75">
        <v>3000</v>
      </c>
      <c r="J15" s="77" t="s">
        <v>472</v>
      </c>
      <c r="K15" s="75">
        <v>100</v>
      </c>
      <c r="Z15" s="75" t="s">
        <v>726</v>
      </c>
      <c r="AA15" s="75">
        <v>50</v>
      </c>
      <c r="AB15" s="75">
        <v>50</v>
      </c>
      <c r="AD15" s="79">
        <v>1200343</v>
      </c>
      <c r="AE15" s="75" t="s">
        <v>827</v>
      </c>
      <c r="AF15" s="79">
        <v>41892</v>
      </c>
      <c r="AG15" s="75">
        <v>1</v>
      </c>
      <c r="AH15" s="75" t="s">
        <v>729</v>
      </c>
      <c r="AI15" s="75">
        <v>0.85</v>
      </c>
      <c r="AJ15" s="75">
        <v>5</v>
      </c>
      <c r="AK15" s="80">
        <f>(0.765/AI15)*100</f>
        <v>90</v>
      </c>
      <c r="AN15" s="398" t="s">
        <v>1473</v>
      </c>
    </row>
    <row r="16" spans="1:45" s="75" customFormat="1" x14ac:dyDescent="0.25">
      <c r="A16" s="250" t="s">
        <v>69</v>
      </c>
      <c r="B16" s="251" t="s">
        <v>469</v>
      </c>
      <c r="C16" s="251">
        <f t="shared" si="0"/>
        <v>3100</v>
      </c>
      <c r="D16" s="251" t="s">
        <v>94</v>
      </c>
      <c r="E16" s="251" t="s">
        <v>470</v>
      </c>
      <c r="F16" s="251"/>
      <c r="G16" s="251" t="s">
        <v>471</v>
      </c>
      <c r="H16" s="251" t="s">
        <v>97</v>
      </c>
      <c r="I16" s="251">
        <v>3000</v>
      </c>
      <c r="J16" s="252" t="s">
        <v>472</v>
      </c>
      <c r="K16" s="251">
        <v>100</v>
      </c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 t="s">
        <v>882</v>
      </c>
      <c r="AA16" s="251">
        <v>75</v>
      </c>
      <c r="AB16" s="251">
        <v>75</v>
      </c>
      <c r="AC16" s="251"/>
      <c r="AD16" s="251" t="s">
        <v>1199</v>
      </c>
      <c r="AE16" s="251" t="s">
        <v>1200</v>
      </c>
      <c r="AF16" s="251">
        <v>151000</v>
      </c>
      <c r="AG16" s="251">
        <v>0</v>
      </c>
      <c r="AH16" s="251" t="s">
        <v>888</v>
      </c>
      <c r="AI16" s="75">
        <v>0.76500000000000001</v>
      </c>
      <c r="AJ16" s="251">
        <v>5</v>
      </c>
      <c r="AK16" s="447">
        <f t="shared" ref="AK16:AK18" si="3">(0.765/AI16)*100</f>
        <v>100</v>
      </c>
      <c r="AL16" s="251"/>
      <c r="AM16" s="251"/>
      <c r="AN16" s="393" t="s">
        <v>1473</v>
      </c>
    </row>
    <row r="17" spans="1:42" s="75" customFormat="1" x14ac:dyDescent="0.25">
      <c r="A17" s="74" t="s">
        <v>69</v>
      </c>
      <c r="B17" s="75" t="s">
        <v>469</v>
      </c>
      <c r="C17" s="75">
        <f t="shared" si="0"/>
        <v>3100</v>
      </c>
      <c r="D17" s="75" t="s">
        <v>94</v>
      </c>
      <c r="E17" s="75" t="s">
        <v>470</v>
      </c>
      <c r="G17" s="76" t="s">
        <v>471</v>
      </c>
      <c r="H17" s="75" t="s">
        <v>97</v>
      </c>
      <c r="I17" s="75">
        <v>3000</v>
      </c>
      <c r="J17" s="77" t="s">
        <v>472</v>
      </c>
      <c r="K17" s="75">
        <v>100</v>
      </c>
      <c r="Z17" s="75" t="s">
        <v>1283</v>
      </c>
      <c r="AA17" s="75">
        <v>50</v>
      </c>
      <c r="AB17" s="75">
        <v>50</v>
      </c>
      <c r="AD17" s="78" t="s">
        <v>1398</v>
      </c>
      <c r="AE17" s="75" t="s">
        <v>1399</v>
      </c>
      <c r="AF17" s="75" t="s">
        <v>1398</v>
      </c>
      <c r="AG17" s="75">
        <v>1</v>
      </c>
      <c r="AH17" s="75" t="s">
        <v>626</v>
      </c>
      <c r="AI17" s="75">
        <v>4.76</v>
      </c>
      <c r="AJ17" s="75">
        <v>3</v>
      </c>
      <c r="AK17" s="351">
        <f t="shared" si="3"/>
        <v>16.071428571428573</v>
      </c>
      <c r="AN17" s="374"/>
    </row>
    <row r="18" spans="1:42" s="75" customFormat="1" ht="15.75" thickBot="1" x14ac:dyDescent="0.3">
      <c r="A18" s="74" t="s">
        <v>69</v>
      </c>
      <c r="B18" s="75" t="s">
        <v>469</v>
      </c>
      <c r="C18" s="75">
        <f t="shared" si="0"/>
        <v>0</v>
      </c>
      <c r="D18" s="75" t="s">
        <v>94</v>
      </c>
      <c r="E18" s="75" t="s">
        <v>470</v>
      </c>
      <c r="G18" s="76" t="s">
        <v>471</v>
      </c>
      <c r="J18" s="77"/>
      <c r="Z18" s="253" t="s">
        <v>1283</v>
      </c>
      <c r="AA18" s="253">
        <v>50</v>
      </c>
      <c r="AB18" s="253">
        <v>50</v>
      </c>
      <c r="AC18" s="253"/>
      <c r="AD18" s="253">
        <v>100009100</v>
      </c>
      <c r="AE18" s="253" t="s">
        <v>1400</v>
      </c>
      <c r="AF18" s="253" t="s">
        <v>1401</v>
      </c>
      <c r="AG18" s="253">
        <v>1</v>
      </c>
      <c r="AH18" s="253" t="s">
        <v>626</v>
      </c>
      <c r="AI18" s="75">
        <v>7.9</v>
      </c>
      <c r="AJ18" s="253">
        <v>3</v>
      </c>
      <c r="AK18" s="351">
        <f t="shared" si="3"/>
        <v>9.6835443037974684</v>
      </c>
      <c r="AN18" s="375"/>
    </row>
    <row r="19" spans="1:42" s="265" customFormat="1" x14ac:dyDescent="0.25">
      <c r="A19" s="264" t="s">
        <v>69</v>
      </c>
      <c r="B19" s="265" t="s">
        <v>352</v>
      </c>
      <c r="C19" s="265">
        <f t="shared" si="0"/>
        <v>3158</v>
      </c>
      <c r="D19" s="265" t="s">
        <v>94</v>
      </c>
      <c r="E19" s="265" t="s">
        <v>353</v>
      </c>
      <c r="F19" s="265" t="s">
        <v>354</v>
      </c>
      <c r="G19" s="266" t="s">
        <v>355</v>
      </c>
      <c r="H19" s="265" t="s">
        <v>97</v>
      </c>
      <c r="I19" s="265">
        <v>500</v>
      </c>
      <c r="J19" s="267" t="s">
        <v>353</v>
      </c>
      <c r="K19" s="265">
        <v>575</v>
      </c>
      <c r="L19" s="269">
        <v>311832</v>
      </c>
      <c r="M19" s="265">
        <v>190</v>
      </c>
      <c r="N19" s="265" t="s">
        <v>356</v>
      </c>
      <c r="O19" s="265">
        <v>390</v>
      </c>
      <c r="P19" s="265">
        <v>90927</v>
      </c>
      <c r="Q19" s="265">
        <v>278</v>
      </c>
      <c r="S19" s="265">
        <v>75</v>
      </c>
      <c r="U19" s="265">
        <v>1000</v>
      </c>
      <c r="V19" s="265" t="s">
        <v>353</v>
      </c>
      <c r="W19" s="265">
        <v>100</v>
      </c>
      <c r="Y19" s="265">
        <v>50</v>
      </c>
      <c r="Z19" s="265" t="s">
        <v>159</v>
      </c>
      <c r="AA19" s="265">
        <v>50</v>
      </c>
      <c r="AB19" s="265">
        <v>50</v>
      </c>
      <c r="AD19" s="267" t="s">
        <v>357</v>
      </c>
      <c r="AE19" s="265" t="s">
        <v>358</v>
      </c>
      <c r="AF19" s="267" t="s">
        <v>357</v>
      </c>
      <c r="AG19" s="265">
        <v>1</v>
      </c>
      <c r="AH19" s="267" t="s">
        <v>83</v>
      </c>
      <c r="AI19" s="265" t="s">
        <v>359</v>
      </c>
      <c r="AJ19" s="265">
        <v>5</v>
      </c>
      <c r="AK19" s="270">
        <f>(0.85/AI19)*100</f>
        <v>93.406593406593402</v>
      </c>
      <c r="AN19" s="399"/>
    </row>
    <row r="20" spans="1:42" s="265" customFormat="1" x14ac:dyDescent="0.25">
      <c r="A20" s="264" t="s">
        <v>69</v>
      </c>
      <c r="B20" s="265" t="s">
        <v>352</v>
      </c>
      <c r="C20" s="265">
        <f t="shared" si="0"/>
        <v>3158</v>
      </c>
      <c r="D20" s="265" t="s">
        <v>94</v>
      </c>
      <c r="E20" s="265" t="s">
        <v>353</v>
      </c>
      <c r="F20" s="265" t="s">
        <v>354</v>
      </c>
      <c r="G20" s="266" t="s">
        <v>355</v>
      </c>
      <c r="H20" s="265" t="s">
        <v>97</v>
      </c>
      <c r="I20" s="265">
        <v>500</v>
      </c>
      <c r="J20" s="267" t="s">
        <v>353</v>
      </c>
      <c r="K20" s="265">
        <v>575</v>
      </c>
      <c r="L20" s="269">
        <v>311832</v>
      </c>
      <c r="M20" s="265">
        <v>190</v>
      </c>
      <c r="N20" s="265" t="s">
        <v>356</v>
      </c>
      <c r="O20" s="265">
        <v>390</v>
      </c>
      <c r="P20" s="265">
        <v>90927</v>
      </c>
      <c r="Q20" s="265">
        <v>278</v>
      </c>
      <c r="S20" s="265">
        <v>75</v>
      </c>
      <c r="U20" s="265">
        <v>1000</v>
      </c>
      <c r="V20" s="265" t="s">
        <v>353</v>
      </c>
      <c r="W20" s="265">
        <v>100</v>
      </c>
      <c r="Y20" s="265">
        <v>50</v>
      </c>
      <c r="Z20" s="265" t="s">
        <v>360</v>
      </c>
      <c r="AA20" s="265">
        <v>10</v>
      </c>
      <c r="AB20" s="265">
        <v>1</v>
      </c>
      <c r="AD20" s="265" t="s">
        <v>468</v>
      </c>
      <c r="AE20" s="265" t="s">
        <v>465</v>
      </c>
      <c r="AF20" s="265" t="s">
        <v>468</v>
      </c>
      <c r="AG20" s="265">
        <v>1</v>
      </c>
      <c r="AH20" s="265" t="s">
        <v>76</v>
      </c>
      <c r="AI20" s="265">
        <v>0.69</v>
      </c>
      <c r="AJ20" s="265">
        <v>3</v>
      </c>
      <c r="AK20" s="453">
        <f>(0.69/AI20)*100</f>
        <v>100</v>
      </c>
      <c r="AN20" s="400" t="s">
        <v>1484</v>
      </c>
      <c r="AO20" s="335"/>
      <c r="AP20" s="335"/>
    </row>
    <row r="21" spans="1:42" s="265" customFormat="1" x14ac:dyDescent="0.25">
      <c r="A21" s="264" t="s">
        <v>69</v>
      </c>
      <c r="B21" s="265" t="s">
        <v>352</v>
      </c>
      <c r="C21" s="265">
        <f t="shared" si="0"/>
        <v>3158</v>
      </c>
      <c r="D21" s="265" t="s">
        <v>94</v>
      </c>
      <c r="E21" s="265" t="s">
        <v>353</v>
      </c>
      <c r="F21" s="265" t="s">
        <v>354</v>
      </c>
      <c r="G21" s="266" t="s">
        <v>355</v>
      </c>
      <c r="H21" s="265" t="s">
        <v>97</v>
      </c>
      <c r="I21" s="265">
        <v>500</v>
      </c>
      <c r="J21" s="267" t="s">
        <v>353</v>
      </c>
      <c r="K21" s="265">
        <v>575</v>
      </c>
      <c r="L21" s="269">
        <v>311832</v>
      </c>
      <c r="M21" s="265">
        <v>190</v>
      </c>
      <c r="N21" s="265" t="s">
        <v>356</v>
      </c>
      <c r="O21" s="265">
        <v>390</v>
      </c>
      <c r="P21" s="265">
        <v>90927</v>
      </c>
      <c r="Q21" s="265">
        <v>278</v>
      </c>
      <c r="S21" s="265">
        <v>75</v>
      </c>
      <c r="U21" s="265">
        <v>1000</v>
      </c>
      <c r="V21" s="265" t="s">
        <v>353</v>
      </c>
      <c r="W21" s="265">
        <v>100</v>
      </c>
      <c r="Y21" s="265">
        <v>50</v>
      </c>
      <c r="Z21" s="265" t="s">
        <v>692</v>
      </c>
      <c r="AA21" s="265">
        <v>50</v>
      </c>
      <c r="AB21" s="265">
        <v>50</v>
      </c>
      <c r="AC21" s="265">
        <v>50</v>
      </c>
      <c r="AD21" s="268">
        <v>6014148</v>
      </c>
      <c r="AE21" s="265" t="s">
        <v>725</v>
      </c>
      <c r="AF21" s="269">
        <v>6014148</v>
      </c>
      <c r="AH21" s="265" t="s">
        <v>689</v>
      </c>
      <c r="AI21" s="265">
        <v>0.72</v>
      </c>
      <c r="AJ21" s="265">
        <v>3</v>
      </c>
      <c r="AK21" s="270">
        <f>(0.69/AI21)*100</f>
        <v>95.833333333333329</v>
      </c>
      <c r="AN21" s="393" t="s">
        <v>1473</v>
      </c>
    </row>
    <row r="22" spans="1:42" s="265" customFormat="1" x14ac:dyDescent="0.25">
      <c r="A22" s="264" t="s">
        <v>69</v>
      </c>
      <c r="B22" s="265" t="s">
        <v>352</v>
      </c>
      <c r="C22" s="265">
        <f t="shared" si="0"/>
        <v>3158</v>
      </c>
      <c r="D22" s="265" t="s">
        <v>94</v>
      </c>
      <c r="E22" s="265" t="s">
        <v>353</v>
      </c>
      <c r="F22" s="265" t="s">
        <v>354</v>
      </c>
      <c r="G22" s="266" t="s">
        <v>355</v>
      </c>
      <c r="H22" s="265" t="s">
        <v>97</v>
      </c>
      <c r="I22" s="265">
        <v>500</v>
      </c>
      <c r="J22" s="267" t="s">
        <v>353</v>
      </c>
      <c r="K22" s="265">
        <v>575</v>
      </c>
      <c r="L22" s="269">
        <v>311832</v>
      </c>
      <c r="M22" s="265">
        <v>190</v>
      </c>
      <c r="N22" s="265" t="s">
        <v>356</v>
      </c>
      <c r="O22" s="265">
        <v>390</v>
      </c>
      <c r="P22" s="265">
        <v>90927</v>
      </c>
      <c r="Q22" s="265">
        <v>278</v>
      </c>
      <c r="S22" s="265">
        <v>75</v>
      </c>
      <c r="U22" s="265">
        <v>1000</v>
      </c>
      <c r="V22" s="265" t="s">
        <v>353</v>
      </c>
      <c r="W22" s="265">
        <v>100</v>
      </c>
      <c r="Y22" s="265">
        <v>50</v>
      </c>
      <c r="Z22" s="265" t="s">
        <v>726</v>
      </c>
      <c r="AA22" s="265">
        <v>50</v>
      </c>
      <c r="AB22" s="265">
        <v>50</v>
      </c>
      <c r="AD22" s="268">
        <v>7000191</v>
      </c>
      <c r="AE22" s="265" t="s">
        <v>825</v>
      </c>
      <c r="AF22" s="268" t="s">
        <v>826</v>
      </c>
      <c r="AG22" s="265">
        <v>1</v>
      </c>
      <c r="AH22" s="265" t="s">
        <v>797</v>
      </c>
      <c r="AI22" s="265">
        <v>0.8</v>
      </c>
      <c r="AJ22" s="265">
        <v>5</v>
      </c>
      <c r="AK22" s="270">
        <f>(0.69/AI22)*100</f>
        <v>86.25</v>
      </c>
      <c r="AN22" s="401"/>
    </row>
    <row r="23" spans="1:42" s="265" customFormat="1" x14ac:dyDescent="0.25">
      <c r="A23" s="271" t="s">
        <v>69</v>
      </c>
      <c r="B23" s="272" t="s">
        <v>352</v>
      </c>
      <c r="C23" s="272">
        <f t="shared" si="0"/>
        <v>3158</v>
      </c>
      <c r="D23" s="272" t="s">
        <v>94</v>
      </c>
      <c r="E23" s="272" t="s">
        <v>353</v>
      </c>
      <c r="F23" s="272" t="s">
        <v>354</v>
      </c>
      <c r="G23" s="272" t="s">
        <v>355</v>
      </c>
      <c r="H23" s="272" t="s">
        <v>97</v>
      </c>
      <c r="I23" s="272">
        <v>500</v>
      </c>
      <c r="J23" s="273" t="s">
        <v>353</v>
      </c>
      <c r="K23" s="272">
        <v>575</v>
      </c>
      <c r="L23" s="269">
        <v>311832</v>
      </c>
      <c r="M23" s="272">
        <v>190</v>
      </c>
      <c r="N23" s="272" t="s">
        <v>356</v>
      </c>
      <c r="O23" s="272">
        <v>390</v>
      </c>
      <c r="P23" s="272">
        <v>90927</v>
      </c>
      <c r="Q23" s="272">
        <v>278</v>
      </c>
      <c r="R23" s="272"/>
      <c r="S23" s="272">
        <v>75</v>
      </c>
      <c r="T23" s="272"/>
      <c r="U23" s="272">
        <v>1000</v>
      </c>
      <c r="V23" s="272" t="s">
        <v>353</v>
      </c>
      <c r="W23" s="272">
        <v>100</v>
      </c>
      <c r="X23" s="272"/>
      <c r="Y23" s="272">
        <v>50</v>
      </c>
      <c r="Z23" s="272" t="s">
        <v>882</v>
      </c>
      <c r="AA23" s="272">
        <v>36</v>
      </c>
      <c r="AB23" s="272">
        <v>36</v>
      </c>
      <c r="AC23" s="272"/>
      <c r="AD23" s="272" t="s">
        <v>1197</v>
      </c>
      <c r="AE23" s="272" t="s">
        <v>1198</v>
      </c>
      <c r="AF23" s="272">
        <v>1454015</v>
      </c>
      <c r="AG23" s="272">
        <v>0</v>
      </c>
      <c r="AH23" s="272" t="s">
        <v>885</v>
      </c>
      <c r="AI23" s="265">
        <v>1.2</v>
      </c>
      <c r="AJ23" s="272">
        <v>5</v>
      </c>
      <c r="AK23" s="270">
        <f>(0.69/AI23)*100</f>
        <v>57.499999999999993</v>
      </c>
      <c r="AL23" s="272"/>
      <c r="AN23" s="401"/>
    </row>
    <row r="24" spans="1:42" s="265" customFormat="1" ht="15.75" thickBot="1" x14ac:dyDescent="0.3">
      <c r="A24" s="264" t="s">
        <v>69</v>
      </c>
      <c r="B24" s="265" t="s">
        <v>352</v>
      </c>
      <c r="C24" s="265">
        <f t="shared" si="0"/>
        <v>3158</v>
      </c>
      <c r="D24" s="265" t="s">
        <v>94</v>
      </c>
      <c r="E24" s="265" t="s">
        <v>353</v>
      </c>
      <c r="F24" s="265" t="s">
        <v>354</v>
      </c>
      <c r="G24" s="266" t="s">
        <v>355</v>
      </c>
      <c r="H24" s="265" t="s">
        <v>97</v>
      </c>
      <c r="I24" s="265">
        <v>500</v>
      </c>
      <c r="J24" s="267" t="s">
        <v>353</v>
      </c>
      <c r="K24" s="265">
        <v>575</v>
      </c>
      <c r="L24" s="269">
        <v>311832</v>
      </c>
      <c r="M24" s="265">
        <v>190</v>
      </c>
      <c r="N24" s="265" t="s">
        <v>356</v>
      </c>
      <c r="O24" s="265">
        <v>390</v>
      </c>
      <c r="P24" s="265">
        <v>90927</v>
      </c>
      <c r="Q24" s="265">
        <v>278</v>
      </c>
      <c r="S24" s="265">
        <v>75</v>
      </c>
      <c r="U24" s="265">
        <v>1000</v>
      </c>
      <c r="V24" s="265" t="s">
        <v>353</v>
      </c>
      <c r="W24" s="265">
        <v>100</v>
      </c>
      <c r="Y24" s="265">
        <v>50</v>
      </c>
      <c r="Z24" s="265" t="s">
        <v>1283</v>
      </c>
      <c r="AA24" s="265">
        <v>50</v>
      </c>
      <c r="AB24" s="265">
        <v>50</v>
      </c>
      <c r="AD24" s="269" t="s">
        <v>1397</v>
      </c>
      <c r="AE24" s="265" t="s">
        <v>1394</v>
      </c>
      <c r="AF24" s="265" t="s">
        <v>1397</v>
      </c>
      <c r="AG24" s="265">
        <v>1</v>
      </c>
      <c r="AH24" s="265" t="s">
        <v>626</v>
      </c>
      <c r="AI24" s="265">
        <v>0.96</v>
      </c>
      <c r="AJ24" s="265">
        <v>3</v>
      </c>
      <c r="AK24" s="270">
        <f>(0.69/AI24)*100</f>
        <v>71.875</v>
      </c>
      <c r="AN24" s="402"/>
    </row>
    <row r="25" spans="1:42" x14ac:dyDescent="0.25">
      <c r="A25" s="70" t="s">
        <v>69</v>
      </c>
      <c r="B25" s="72" t="s">
        <v>828</v>
      </c>
      <c r="C25" s="72">
        <f t="shared" si="0"/>
        <v>400</v>
      </c>
      <c r="D25" s="71" t="s">
        <v>71</v>
      </c>
      <c r="E25" s="72"/>
      <c r="F25" s="72" t="s">
        <v>829</v>
      </c>
      <c r="G25" s="73"/>
      <c r="H25" s="72"/>
      <c r="I25" s="72"/>
      <c r="J25" s="83"/>
      <c r="K25" s="72"/>
      <c r="L25" s="72">
        <v>323760</v>
      </c>
      <c r="M25" s="72">
        <v>400</v>
      </c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 t="s">
        <v>726</v>
      </c>
      <c r="AA25" s="72">
        <v>100</v>
      </c>
      <c r="AB25" s="72">
        <v>100</v>
      </c>
      <c r="AC25" s="72"/>
      <c r="AD25" s="85">
        <v>1202869</v>
      </c>
      <c r="AE25" s="72" t="s">
        <v>830</v>
      </c>
      <c r="AF25" s="85" t="s">
        <v>831</v>
      </c>
      <c r="AG25" s="72">
        <v>0</v>
      </c>
      <c r="AH25" s="72" t="s">
        <v>797</v>
      </c>
      <c r="AI25" s="72">
        <v>3.8</v>
      </c>
      <c r="AJ25" s="72">
        <v>5</v>
      </c>
      <c r="AN25" t="s">
        <v>1490</v>
      </c>
    </row>
  </sheetData>
  <sortState ref="A2:AM25">
    <sortCondition ref="A2:A25"/>
    <sortCondition ref="E2:E25"/>
    <sortCondition ref="Z2:Z25"/>
  </sortState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00"/>
  <sheetViews>
    <sheetView zoomScale="80" zoomScaleNormal="80" workbookViewId="0">
      <pane xSplit="5" ySplit="1" topLeftCell="W2" activePane="bottomRight" state="frozen"/>
      <selection pane="topRight" activeCell="F1" sqref="F1"/>
      <selection pane="bottomLeft" activeCell="A2" sqref="A2"/>
      <selection pane="bottomRight" activeCell="AS11" sqref="AS11"/>
    </sheetView>
  </sheetViews>
  <sheetFormatPr defaultRowHeight="15" x14ac:dyDescent="0.25"/>
  <cols>
    <col min="1" max="1" width="13" customWidth="1"/>
    <col min="2" max="2" width="40.140625" customWidth="1"/>
    <col min="3" max="3" width="10.85546875" customWidth="1"/>
    <col min="4" max="4" width="7.7109375" bestFit="1" customWidth="1"/>
    <col min="5" max="5" width="10" bestFit="1" customWidth="1"/>
    <col min="6" max="6" width="10.42578125" customWidth="1"/>
    <col min="7" max="7" width="81.85546875" customWidth="1"/>
    <col min="8" max="8" width="18.42578125" customWidth="1"/>
    <col min="9" max="9" width="12.42578125" bestFit="1" customWidth="1"/>
    <col min="10" max="10" width="12" bestFit="1" customWidth="1"/>
    <col min="11" max="11" width="12.7109375" bestFit="1" customWidth="1"/>
    <col min="12" max="12" width="13.28515625" bestFit="1" customWidth="1"/>
    <col min="13" max="13" width="7.7109375" bestFit="1" customWidth="1"/>
    <col min="14" max="14" width="19.28515625" bestFit="1" customWidth="1"/>
    <col min="15" max="15" width="20" bestFit="1" customWidth="1"/>
    <col min="16" max="16" width="15" customWidth="1"/>
    <col min="17" max="17" width="20" customWidth="1"/>
    <col min="18" max="18" width="12.85546875" bestFit="1" customWidth="1"/>
    <col min="19" max="19" width="13.7109375" bestFit="1" customWidth="1"/>
    <col min="20" max="20" width="13.42578125" bestFit="1" customWidth="1"/>
    <col min="21" max="21" width="14.140625" bestFit="1" customWidth="1"/>
    <col min="22" max="25" width="14.140625" customWidth="1"/>
    <col min="26" max="26" width="17.7109375" bestFit="1" customWidth="1"/>
    <col min="27" max="27" width="6.7109375" customWidth="1"/>
    <col min="28" max="28" width="4.85546875" customWidth="1"/>
    <col min="29" max="29" width="5.42578125" customWidth="1"/>
    <col min="30" max="30" width="19.5703125" bestFit="1" customWidth="1"/>
    <col min="31" max="31" width="25.85546875" customWidth="1"/>
    <col min="32" max="32" width="14.140625" customWidth="1"/>
    <col min="33" max="33" width="5.85546875" customWidth="1"/>
    <col min="34" max="34" width="5.42578125" customWidth="1"/>
    <col min="35" max="35" width="8.140625" customWidth="1"/>
    <col min="36" max="36" width="6.42578125" customWidth="1"/>
    <col min="40" max="40" width="12.85546875" customWidth="1"/>
  </cols>
  <sheetData>
    <row r="1" spans="1:40" s="13" customFormat="1" ht="90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9" t="s">
        <v>18</v>
      </c>
      <c r="T1" s="10" t="s">
        <v>19</v>
      </c>
      <c r="U1" s="10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11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1488</v>
      </c>
    </row>
    <row r="2" spans="1:40" ht="59.25" customHeight="1" thickBot="1" x14ac:dyDescent="0.3">
      <c r="A2" s="15" t="s">
        <v>40</v>
      </c>
      <c r="B2" s="15" t="s">
        <v>40</v>
      </c>
      <c r="D2" s="14" t="s">
        <v>39</v>
      </c>
      <c r="E2" s="159" t="s">
        <v>1468</v>
      </c>
      <c r="G2" s="16"/>
      <c r="Z2" t="s">
        <v>1459</v>
      </c>
      <c r="AD2" s="17"/>
      <c r="AF2" s="17"/>
    </row>
    <row r="3" spans="1:40" ht="25.5" x14ac:dyDescent="0.25">
      <c r="A3" s="139" t="s">
        <v>40</v>
      </c>
      <c r="B3" s="72" t="s">
        <v>479</v>
      </c>
      <c r="C3" s="72">
        <f t="shared" ref="C3:C10" si="0">SUM(I3,K3,M3,O3,Q3,S3,U3,W3,Y3)</f>
        <v>20</v>
      </c>
      <c r="D3" s="72" t="s">
        <v>71</v>
      </c>
      <c r="E3" s="86" t="s">
        <v>480</v>
      </c>
      <c r="F3" s="72"/>
      <c r="G3" s="73"/>
      <c r="H3" s="72"/>
      <c r="I3" s="72">
        <v>20</v>
      </c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 t="s">
        <v>475</v>
      </c>
      <c r="AA3" s="72">
        <v>10</v>
      </c>
      <c r="AB3" s="72">
        <v>10</v>
      </c>
      <c r="AC3" s="72"/>
      <c r="AD3" s="72" t="s">
        <v>482</v>
      </c>
      <c r="AE3" s="170" t="s">
        <v>483</v>
      </c>
      <c r="AF3" s="72" t="s">
        <v>482</v>
      </c>
      <c r="AG3" s="72">
        <v>0</v>
      </c>
      <c r="AH3" s="72" t="s">
        <v>478</v>
      </c>
      <c r="AI3" s="72">
        <v>37</v>
      </c>
      <c r="AJ3" s="72">
        <v>5</v>
      </c>
      <c r="AN3" s="398" t="s">
        <v>1473</v>
      </c>
    </row>
    <row r="4" spans="1:40" x14ac:dyDescent="0.25">
      <c r="A4" s="139" t="s">
        <v>40</v>
      </c>
      <c r="B4" s="161" t="s">
        <v>479</v>
      </c>
      <c r="C4" s="161">
        <f t="shared" si="0"/>
        <v>20</v>
      </c>
      <c r="D4" s="161" t="s">
        <v>71</v>
      </c>
      <c r="E4" s="169" t="s">
        <v>480</v>
      </c>
      <c r="F4" s="161"/>
      <c r="G4" s="161" t="s">
        <v>481</v>
      </c>
      <c r="H4" s="161"/>
      <c r="I4" s="161">
        <v>20</v>
      </c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 t="s">
        <v>882</v>
      </c>
      <c r="AA4" s="161">
        <v>12</v>
      </c>
      <c r="AB4" s="161">
        <v>12</v>
      </c>
      <c r="AC4" s="161"/>
      <c r="AD4" s="161" t="s">
        <v>889</v>
      </c>
      <c r="AE4" s="161" t="s">
        <v>890</v>
      </c>
      <c r="AF4" s="161">
        <v>22350000</v>
      </c>
      <c r="AG4" s="161">
        <v>1</v>
      </c>
      <c r="AH4" s="161" t="s">
        <v>885</v>
      </c>
      <c r="AI4" s="171">
        <v>41.8</v>
      </c>
      <c r="AJ4" s="161">
        <v>5</v>
      </c>
      <c r="AK4" s="38"/>
      <c r="AL4" s="38"/>
      <c r="AM4" s="38"/>
      <c r="AN4" s="405"/>
    </row>
    <row r="5" spans="1:40" ht="61.5" customHeight="1" x14ac:dyDescent="0.25">
      <c r="A5" s="139" t="s">
        <v>40</v>
      </c>
      <c r="B5" s="72" t="s">
        <v>479</v>
      </c>
      <c r="C5" s="72">
        <f t="shared" si="0"/>
        <v>20</v>
      </c>
      <c r="D5" s="72" t="s">
        <v>71</v>
      </c>
      <c r="E5" s="86" t="s">
        <v>480</v>
      </c>
      <c r="F5" s="72"/>
      <c r="G5" s="73" t="s">
        <v>481</v>
      </c>
      <c r="H5" s="72"/>
      <c r="I5" s="72">
        <v>20</v>
      </c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 t="s">
        <v>1283</v>
      </c>
      <c r="AA5" s="72">
        <v>20</v>
      </c>
      <c r="AB5" s="72">
        <v>20</v>
      </c>
      <c r="AC5" s="72"/>
      <c r="AD5" s="84" t="s">
        <v>1287</v>
      </c>
      <c r="AE5" s="72" t="s">
        <v>1288</v>
      </c>
      <c r="AF5" s="85" t="s">
        <v>1287</v>
      </c>
      <c r="AG5" s="72">
        <v>0</v>
      </c>
      <c r="AH5" s="72" t="s">
        <v>1286</v>
      </c>
      <c r="AI5" s="172">
        <v>58.9</v>
      </c>
      <c r="AJ5" s="72">
        <v>3</v>
      </c>
      <c r="AN5" s="405"/>
    </row>
    <row r="6" spans="1:40" x14ac:dyDescent="0.25">
      <c r="A6" s="173" t="s">
        <v>40</v>
      </c>
      <c r="B6" s="174" t="s">
        <v>880</v>
      </c>
      <c r="C6" s="174">
        <f t="shared" si="0"/>
        <v>221</v>
      </c>
      <c r="D6" s="174" t="s">
        <v>78</v>
      </c>
      <c r="E6" s="174">
        <v>18714</v>
      </c>
      <c r="F6" s="174"/>
      <c r="G6" s="174" t="s">
        <v>881</v>
      </c>
      <c r="H6" s="174" t="s">
        <v>97</v>
      </c>
      <c r="I6" s="174">
        <v>200</v>
      </c>
      <c r="J6" s="174"/>
      <c r="K6" s="174"/>
      <c r="L6" s="174"/>
      <c r="M6" s="174">
        <v>10</v>
      </c>
      <c r="N6" s="174"/>
      <c r="O6" s="174"/>
      <c r="P6" s="174"/>
      <c r="Q6" s="174"/>
      <c r="R6" s="174"/>
      <c r="S6" s="174"/>
      <c r="T6" s="174"/>
      <c r="U6" s="174"/>
      <c r="V6" s="174">
        <v>18714</v>
      </c>
      <c r="W6" s="174">
        <v>11</v>
      </c>
      <c r="X6" s="174"/>
      <c r="Y6" s="174"/>
      <c r="Z6" s="174" t="s">
        <v>882</v>
      </c>
      <c r="AA6" s="174">
        <v>12</v>
      </c>
      <c r="AB6" s="174">
        <v>12</v>
      </c>
      <c r="AC6" s="174"/>
      <c r="AD6" s="174" t="s">
        <v>883</v>
      </c>
      <c r="AE6" s="174" t="s">
        <v>884</v>
      </c>
      <c r="AF6" s="174">
        <v>2231000</v>
      </c>
      <c r="AG6" s="174">
        <v>1</v>
      </c>
      <c r="AH6" s="174" t="s">
        <v>885</v>
      </c>
      <c r="AI6" s="175">
        <v>39.799999999999997</v>
      </c>
      <c r="AJ6" s="174">
        <v>5</v>
      </c>
      <c r="AL6" s="38"/>
      <c r="AM6" s="38"/>
      <c r="AN6" s="393" t="s">
        <v>1473</v>
      </c>
    </row>
    <row r="7" spans="1:40" x14ac:dyDescent="0.25">
      <c r="A7" s="173" t="s">
        <v>40</v>
      </c>
      <c r="B7" s="176" t="s">
        <v>880</v>
      </c>
      <c r="C7" s="176">
        <f t="shared" si="0"/>
        <v>221</v>
      </c>
      <c r="D7" s="176" t="s">
        <v>78</v>
      </c>
      <c r="E7" s="176">
        <v>18714</v>
      </c>
      <c r="F7" s="176"/>
      <c r="G7" s="174" t="s">
        <v>881</v>
      </c>
      <c r="H7" s="176" t="s">
        <v>97</v>
      </c>
      <c r="I7" s="176">
        <v>200</v>
      </c>
      <c r="J7" s="176"/>
      <c r="K7" s="176"/>
      <c r="L7" s="176"/>
      <c r="M7" s="176">
        <v>10</v>
      </c>
      <c r="N7" s="176"/>
      <c r="O7" s="176"/>
      <c r="P7" s="176"/>
      <c r="Q7" s="176"/>
      <c r="R7" s="176"/>
      <c r="S7" s="176"/>
      <c r="T7" s="176"/>
      <c r="U7" s="176"/>
      <c r="V7" s="176">
        <v>18714</v>
      </c>
      <c r="W7" s="176">
        <v>11</v>
      </c>
      <c r="X7" s="176"/>
      <c r="Y7" s="176"/>
      <c r="Z7" s="176" t="s">
        <v>1283</v>
      </c>
      <c r="AA7" s="176">
        <v>20</v>
      </c>
      <c r="AB7" s="176">
        <v>20</v>
      </c>
      <c r="AC7" s="176"/>
      <c r="AD7" s="178" t="s">
        <v>1284</v>
      </c>
      <c r="AE7" s="176" t="s">
        <v>1285</v>
      </c>
      <c r="AF7" s="179" t="s">
        <v>1284</v>
      </c>
      <c r="AG7" s="176">
        <v>0</v>
      </c>
      <c r="AH7" s="176" t="s">
        <v>1286</v>
      </c>
      <c r="AI7" s="180">
        <v>52.5</v>
      </c>
      <c r="AJ7" s="176">
        <v>3</v>
      </c>
      <c r="AN7" s="393" t="s">
        <v>1473</v>
      </c>
    </row>
    <row r="8" spans="1:40" x14ac:dyDescent="0.25">
      <c r="A8" s="181" t="s">
        <v>40</v>
      </c>
      <c r="B8" s="40" t="s">
        <v>473</v>
      </c>
      <c r="C8" s="40">
        <f t="shared" si="0"/>
        <v>250</v>
      </c>
      <c r="D8" s="40" t="s">
        <v>78</v>
      </c>
      <c r="E8" s="40">
        <v>18715</v>
      </c>
      <c r="F8" s="40"/>
      <c r="G8" s="41"/>
      <c r="H8" s="40" t="s">
        <v>97</v>
      </c>
      <c r="I8" s="40">
        <v>250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 t="s">
        <v>475</v>
      </c>
      <c r="AA8" s="40">
        <v>10</v>
      </c>
      <c r="AB8" s="40">
        <v>10</v>
      </c>
      <c r="AC8" s="40"/>
      <c r="AD8" s="40" t="s">
        <v>476</v>
      </c>
      <c r="AE8" s="40" t="s">
        <v>477</v>
      </c>
      <c r="AF8" s="40" t="s">
        <v>476</v>
      </c>
      <c r="AG8" s="40">
        <v>1</v>
      </c>
      <c r="AH8" s="40" t="s">
        <v>478</v>
      </c>
      <c r="AI8" s="40">
        <v>31</v>
      </c>
      <c r="AJ8" s="40">
        <v>5</v>
      </c>
      <c r="AN8" s="393" t="s">
        <v>1473</v>
      </c>
    </row>
    <row r="9" spans="1:40" x14ac:dyDescent="0.25">
      <c r="A9" s="181" t="s">
        <v>40</v>
      </c>
      <c r="B9" s="48" t="s">
        <v>473</v>
      </c>
      <c r="C9" s="48">
        <f t="shared" si="0"/>
        <v>250</v>
      </c>
      <c r="D9" s="48" t="s">
        <v>78</v>
      </c>
      <c r="E9" s="48">
        <v>18715</v>
      </c>
      <c r="F9" s="48"/>
      <c r="G9" s="48" t="s">
        <v>474</v>
      </c>
      <c r="H9" s="48" t="s">
        <v>97</v>
      </c>
      <c r="I9" s="48">
        <v>250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 t="s">
        <v>882</v>
      </c>
      <c r="AA9" s="48">
        <v>12</v>
      </c>
      <c r="AB9" s="48">
        <v>12</v>
      </c>
      <c r="AC9" s="48"/>
      <c r="AD9" s="48" t="s">
        <v>886</v>
      </c>
      <c r="AE9" s="48" t="s">
        <v>887</v>
      </c>
      <c r="AF9" s="48">
        <v>4700</v>
      </c>
      <c r="AG9" s="48">
        <v>1</v>
      </c>
      <c r="AH9" s="48" t="s">
        <v>888</v>
      </c>
      <c r="AI9" s="182">
        <v>39.799999999999997</v>
      </c>
      <c r="AJ9" s="48">
        <v>5</v>
      </c>
      <c r="AL9" s="38"/>
      <c r="AN9" s="393" t="s">
        <v>1473</v>
      </c>
    </row>
    <row r="10" spans="1:40" ht="60.75" thickBot="1" x14ac:dyDescent="0.3">
      <c r="A10" s="181" t="s">
        <v>40</v>
      </c>
      <c r="B10" s="40" t="s">
        <v>473</v>
      </c>
      <c r="C10" s="40">
        <f t="shared" si="0"/>
        <v>250</v>
      </c>
      <c r="D10" s="40" t="s">
        <v>78</v>
      </c>
      <c r="E10" s="40">
        <v>18715</v>
      </c>
      <c r="F10" s="40"/>
      <c r="G10" s="41" t="s">
        <v>474</v>
      </c>
      <c r="H10" s="40" t="s">
        <v>97</v>
      </c>
      <c r="I10" s="40">
        <v>250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 t="s">
        <v>1402</v>
      </c>
      <c r="AA10" s="40">
        <v>20</v>
      </c>
      <c r="AB10" s="40">
        <v>20</v>
      </c>
      <c r="AC10" s="40"/>
      <c r="AD10" s="46">
        <v>7772021</v>
      </c>
      <c r="AE10" s="183" t="s">
        <v>1403</v>
      </c>
      <c r="AF10" s="46">
        <v>7772021</v>
      </c>
      <c r="AG10" s="40">
        <v>0</v>
      </c>
      <c r="AH10" s="40" t="s">
        <v>83</v>
      </c>
      <c r="AI10" s="40">
        <v>65</v>
      </c>
      <c r="AJ10" s="40">
        <v>5</v>
      </c>
      <c r="AK10" t="s">
        <v>1475</v>
      </c>
      <c r="AN10" s="419" t="s">
        <v>1473</v>
      </c>
    </row>
    <row r="11" spans="1:40" ht="57" customHeight="1" thickBot="1" x14ac:dyDescent="0.3">
      <c r="A11" s="14" t="s">
        <v>41</v>
      </c>
      <c r="B11" s="14" t="s">
        <v>41</v>
      </c>
      <c r="D11" s="14" t="s">
        <v>39</v>
      </c>
      <c r="E11" s="159" t="s">
        <v>1468</v>
      </c>
      <c r="G11" s="16"/>
      <c r="Z11" t="s">
        <v>1459</v>
      </c>
      <c r="AD11" s="17"/>
      <c r="AF11" s="17"/>
    </row>
    <row r="12" spans="1:40" x14ac:dyDescent="0.25">
      <c r="A12" s="184" t="s">
        <v>41</v>
      </c>
      <c r="B12" s="48" t="s">
        <v>891</v>
      </c>
      <c r="C12" s="48">
        <f>SUM(I12,K12,M12,O12,Q12,S12,U12,W12,Y12)</f>
        <v>30</v>
      </c>
      <c r="D12" s="48" t="s">
        <v>71</v>
      </c>
      <c r="E12" s="48">
        <v>18716</v>
      </c>
      <c r="F12" s="48"/>
      <c r="G12" s="48" t="s">
        <v>892</v>
      </c>
      <c r="H12" s="48"/>
      <c r="I12" s="48">
        <v>30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 t="s">
        <v>882</v>
      </c>
      <c r="AA12" s="48">
        <v>30</v>
      </c>
      <c r="AB12" s="48">
        <v>30</v>
      </c>
      <c r="AC12" s="48"/>
      <c r="AD12" s="48" t="s">
        <v>893</v>
      </c>
      <c r="AE12" s="48" t="s">
        <v>894</v>
      </c>
      <c r="AF12" s="48">
        <v>4701000</v>
      </c>
      <c r="AG12" s="48">
        <v>0</v>
      </c>
      <c r="AH12" s="48" t="s">
        <v>888</v>
      </c>
      <c r="AI12" s="182">
        <v>2.95</v>
      </c>
      <c r="AJ12" s="48">
        <v>5</v>
      </c>
      <c r="AK12" t="s">
        <v>1475</v>
      </c>
      <c r="AL12" s="38"/>
      <c r="AN12" s="463" t="s">
        <v>1485</v>
      </c>
    </row>
    <row r="13" spans="1:40" x14ac:dyDescent="0.25">
      <c r="A13" s="184" t="s">
        <v>41</v>
      </c>
      <c r="B13" s="48" t="s">
        <v>891</v>
      </c>
      <c r="C13" s="48">
        <v>30</v>
      </c>
      <c r="D13" s="48"/>
      <c r="E13" s="48">
        <v>18716</v>
      </c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 t="s">
        <v>882</v>
      </c>
      <c r="AA13" s="48">
        <v>30</v>
      </c>
      <c r="AB13" s="48">
        <v>30</v>
      </c>
      <c r="AC13" s="48"/>
      <c r="AD13" s="48" t="s">
        <v>895</v>
      </c>
      <c r="AE13" s="48" t="s">
        <v>896</v>
      </c>
      <c r="AF13" s="48">
        <v>4702000</v>
      </c>
      <c r="AG13" s="48">
        <v>0</v>
      </c>
      <c r="AH13" s="48" t="s">
        <v>888</v>
      </c>
      <c r="AI13" s="182">
        <v>2.95</v>
      </c>
      <c r="AJ13" s="48"/>
      <c r="AK13" s="38"/>
      <c r="AL13" s="38"/>
      <c r="AM13" s="38"/>
      <c r="AN13" s="405"/>
    </row>
    <row r="14" spans="1:40" x14ac:dyDescent="0.25">
      <c r="A14" s="184" t="s">
        <v>41</v>
      </c>
      <c r="B14" s="48" t="s">
        <v>891</v>
      </c>
      <c r="C14" s="48">
        <v>30</v>
      </c>
      <c r="D14" s="48"/>
      <c r="E14" s="48">
        <v>18716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 t="s">
        <v>882</v>
      </c>
      <c r="AA14" s="48">
        <v>30</v>
      </c>
      <c r="AB14" s="48">
        <v>30</v>
      </c>
      <c r="AC14" s="48"/>
      <c r="AD14" s="48" t="s">
        <v>897</v>
      </c>
      <c r="AE14" s="48" t="s">
        <v>898</v>
      </c>
      <c r="AF14" s="48">
        <v>4703000</v>
      </c>
      <c r="AG14" s="48">
        <v>0</v>
      </c>
      <c r="AH14" s="48" t="s">
        <v>888</v>
      </c>
      <c r="AI14" s="182">
        <v>2.95</v>
      </c>
      <c r="AJ14" s="48"/>
      <c r="AK14" s="38"/>
      <c r="AL14" s="38"/>
      <c r="AM14" s="38"/>
      <c r="AN14" s="405"/>
    </row>
    <row r="15" spans="1:40" x14ac:dyDescent="0.25">
      <c r="A15" s="184" t="s">
        <v>41</v>
      </c>
      <c r="B15" s="48" t="s">
        <v>891</v>
      </c>
      <c r="C15" s="48">
        <v>30</v>
      </c>
      <c r="D15" s="48"/>
      <c r="E15" s="48">
        <v>18716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 t="s">
        <v>882</v>
      </c>
      <c r="AA15" s="48">
        <v>30</v>
      </c>
      <c r="AB15" s="48">
        <v>30</v>
      </c>
      <c r="AC15" s="48"/>
      <c r="AD15" s="48" t="s">
        <v>899</v>
      </c>
      <c r="AE15" s="48" t="s">
        <v>900</v>
      </c>
      <c r="AF15" s="48">
        <v>4711000</v>
      </c>
      <c r="AG15" s="48">
        <v>0</v>
      </c>
      <c r="AH15" s="48" t="s">
        <v>888</v>
      </c>
      <c r="AI15" s="182">
        <v>2.95</v>
      </c>
      <c r="AJ15" s="48"/>
      <c r="AK15" s="38"/>
      <c r="AL15" s="38"/>
      <c r="AM15" s="38"/>
      <c r="AN15" s="405"/>
    </row>
    <row r="16" spans="1:40" ht="24" x14ac:dyDescent="0.25">
      <c r="A16" s="39" t="s">
        <v>41</v>
      </c>
      <c r="B16" s="40" t="s">
        <v>891</v>
      </c>
      <c r="C16" s="40">
        <f>SUM(I16,K16,M16,O16,Q16,S16,U16,W16,Y16)</f>
        <v>30</v>
      </c>
      <c r="D16" s="40" t="s">
        <v>71</v>
      </c>
      <c r="E16" s="40">
        <v>18716</v>
      </c>
      <c r="F16" s="40"/>
      <c r="G16" s="41" t="s">
        <v>892</v>
      </c>
      <c r="H16" s="40"/>
      <c r="I16" s="40">
        <v>30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 t="s">
        <v>1402</v>
      </c>
      <c r="AA16" s="40">
        <v>10</v>
      </c>
      <c r="AB16" s="40">
        <v>10</v>
      </c>
      <c r="AC16" s="40"/>
      <c r="AD16" s="40" t="s">
        <v>1404</v>
      </c>
      <c r="AE16" s="183" t="s">
        <v>1405</v>
      </c>
      <c r="AF16" s="40" t="s">
        <v>1404</v>
      </c>
      <c r="AG16" s="40">
        <v>0</v>
      </c>
      <c r="AH16" s="40" t="s">
        <v>83</v>
      </c>
      <c r="AI16" s="40">
        <v>8</v>
      </c>
      <c r="AJ16" s="40">
        <v>5</v>
      </c>
      <c r="AN16" s="405"/>
    </row>
    <row r="17" spans="1:40" x14ac:dyDescent="0.25">
      <c r="A17" s="186" t="s">
        <v>41</v>
      </c>
      <c r="B17" s="165" t="s">
        <v>901</v>
      </c>
      <c r="C17" s="165">
        <f>SUM(I17,K17,M17,O17,Q17,S17,U17,W17,Y17)</f>
        <v>380</v>
      </c>
      <c r="D17" s="165" t="s">
        <v>71</v>
      </c>
      <c r="E17" s="165">
        <v>18717</v>
      </c>
      <c r="F17" s="165"/>
      <c r="G17" s="165" t="s">
        <v>892</v>
      </c>
      <c r="H17" s="165"/>
      <c r="I17" s="165">
        <v>380</v>
      </c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 t="s">
        <v>882</v>
      </c>
      <c r="AA17" s="165">
        <v>30</v>
      </c>
      <c r="AB17" s="165">
        <v>30</v>
      </c>
      <c r="AC17" s="165"/>
      <c r="AD17" s="165" t="s">
        <v>902</v>
      </c>
      <c r="AE17" s="165" t="s">
        <v>903</v>
      </c>
      <c r="AF17" s="165">
        <v>4704000</v>
      </c>
      <c r="AG17" s="165">
        <v>0</v>
      </c>
      <c r="AH17" s="165" t="s">
        <v>888</v>
      </c>
      <c r="AI17" s="187">
        <v>8.77</v>
      </c>
      <c r="AJ17" s="165">
        <v>5</v>
      </c>
      <c r="AK17" t="s">
        <v>1475</v>
      </c>
      <c r="AL17" s="38"/>
      <c r="AN17" s="442" t="s">
        <v>1485</v>
      </c>
    </row>
    <row r="18" spans="1:40" x14ac:dyDescent="0.25">
      <c r="A18" s="186" t="s">
        <v>41</v>
      </c>
      <c r="B18" s="165" t="s">
        <v>901</v>
      </c>
      <c r="C18" s="165">
        <v>380</v>
      </c>
      <c r="D18" s="165"/>
      <c r="E18" s="188">
        <v>18717</v>
      </c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 t="s">
        <v>882</v>
      </c>
      <c r="AA18" s="165">
        <v>30</v>
      </c>
      <c r="AB18" s="165">
        <v>30</v>
      </c>
      <c r="AC18" s="165"/>
      <c r="AD18" s="165" t="s">
        <v>904</v>
      </c>
      <c r="AE18" s="165" t="s">
        <v>905</v>
      </c>
      <c r="AF18" s="165">
        <v>4705000</v>
      </c>
      <c r="AG18" s="165">
        <v>0</v>
      </c>
      <c r="AH18" s="165" t="s">
        <v>888</v>
      </c>
      <c r="AI18" s="187">
        <v>8.77</v>
      </c>
      <c r="AJ18" s="165"/>
      <c r="AL18" s="38"/>
      <c r="AM18" s="38"/>
      <c r="AN18" s="405"/>
    </row>
    <row r="19" spans="1:40" x14ac:dyDescent="0.25">
      <c r="A19" s="186" t="s">
        <v>41</v>
      </c>
      <c r="B19" s="165" t="s">
        <v>901</v>
      </c>
      <c r="C19" s="165">
        <v>380</v>
      </c>
      <c r="D19" s="165"/>
      <c r="E19" s="188">
        <v>18717</v>
      </c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 t="s">
        <v>882</v>
      </c>
      <c r="AA19" s="165">
        <v>30</v>
      </c>
      <c r="AB19" s="165">
        <v>30</v>
      </c>
      <c r="AC19" s="165"/>
      <c r="AD19" s="165" t="s">
        <v>906</v>
      </c>
      <c r="AE19" s="165" t="s">
        <v>907</v>
      </c>
      <c r="AF19" s="165">
        <v>4706000</v>
      </c>
      <c r="AG19" s="165">
        <v>0</v>
      </c>
      <c r="AH19" s="165" t="s">
        <v>888</v>
      </c>
      <c r="AI19" s="187">
        <v>8.77</v>
      </c>
      <c r="AJ19" s="165"/>
      <c r="AL19" s="38"/>
      <c r="AM19" s="38"/>
      <c r="AN19" s="405"/>
    </row>
    <row r="20" spans="1:40" x14ac:dyDescent="0.25">
      <c r="A20" s="186" t="s">
        <v>41</v>
      </c>
      <c r="B20" s="165" t="s">
        <v>901</v>
      </c>
      <c r="C20" s="165">
        <v>380</v>
      </c>
      <c r="D20" s="165"/>
      <c r="E20" s="188">
        <v>18717</v>
      </c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 t="s">
        <v>882</v>
      </c>
      <c r="AA20" s="165">
        <v>30</v>
      </c>
      <c r="AB20" s="165">
        <v>30</v>
      </c>
      <c r="AC20" s="165"/>
      <c r="AD20" s="165" t="s">
        <v>908</v>
      </c>
      <c r="AE20" s="165" t="s">
        <v>909</v>
      </c>
      <c r="AF20" s="165">
        <v>4716000</v>
      </c>
      <c r="AG20" s="165">
        <v>0</v>
      </c>
      <c r="AH20" s="165" t="s">
        <v>888</v>
      </c>
      <c r="AI20" s="187">
        <v>8.77</v>
      </c>
      <c r="AJ20" s="165"/>
      <c r="AL20" s="38"/>
      <c r="AM20" s="38"/>
      <c r="AN20" s="405"/>
    </row>
    <row r="21" spans="1:40" ht="30" x14ac:dyDescent="0.25">
      <c r="A21" s="189" t="s">
        <v>41</v>
      </c>
      <c r="B21" s="164" t="s">
        <v>901</v>
      </c>
      <c r="C21" s="164">
        <f>SUM(I21,K21,M21,O21,Q21,S21,U21,W21,Y21)</f>
        <v>380</v>
      </c>
      <c r="D21" s="164" t="s">
        <v>71</v>
      </c>
      <c r="E21" s="164">
        <v>18717</v>
      </c>
      <c r="F21" s="164"/>
      <c r="G21" s="190" t="s">
        <v>892</v>
      </c>
      <c r="H21" s="164"/>
      <c r="I21" s="164">
        <v>380</v>
      </c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 t="s">
        <v>1402</v>
      </c>
      <c r="AA21" s="164">
        <v>10</v>
      </c>
      <c r="AB21" s="164">
        <v>10</v>
      </c>
      <c r="AC21" s="164"/>
      <c r="AD21" s="164" t="s">
        <v>1414</v>
      </c>
      <c r="AE21" s="190" t="s">
        <v>1415</v>
      </c>
      <c r="AF21" s="164" t="s">
        <v>1414</v>
      </c>
      <c r="AG21" s="164">
        <v>0</v>
      </c>
      <c r="AH21" s="164" t="s">
        <v>83</v>
      </c>
      <c r="AI21" s="164">
        <v>17.5</v>
      </c>
      <c r="AJ21" s="164">
        <v>5</v>
      </c>
      <c r="AN21" s="405"/>
    </row>
    <row r="22" spans="1:40" x14ac:dyDescent="0.25">
      <c r="A22" s="104" t="s">
        <v>41</v>
      </c>
      <c r="B22" s="101" t="s">
        <v>910</v>
      </c>
      <c r="C22" s="101">
        <f>SUM(I22,K22,M22,O22,Q22,S22,U22,W22,Y22)</f>
        <v>240</v>
      </c>
      <c r="D22" s="101" t="s">
        <v>71</v>
      </c>
      <c r="E22" s="101">
        <v>18718</v>
      </c>
      <c r="F22" s="101"/>
      <c r="G22" s="101" t="s">
        <v>911</v>
      </c>
      <c r="H22" s="101"/>
      <c r="I22" s="101">
        <v>240</v>
      </c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 t="s">
        <v>882</v>
      </c>
      <c r="AA22" s="101">
        <v>20</v>
      </c>
      <c r="AB22" s="101">
        <v>20</v>
      </c>
      <c r="AC22" s="101"/>
      <c r="AD22" s="101" t="s">
        <v>912</v>
      </c>
      <c r="AE22" s="101" t="s">
        <v>913</v>
      </c>
      <c r="AF22" s="101">
        <v>4707000</v>
      </c>
      <c r="AG22" s="101">
        <v>0</v>
      </c>
      <c r="AH22" s="101" t="s">
        <v>888</v>
      </c>
      <c r="AI22" s="102">
        <v>6.1</v>
      </c>
      <c r="AJ22" s="101">
        <v>5</v>
      </c>
      <c r="AL22" s="38"/>
      <c r="AM22" s="38"/>
      <c r="AN22" s="442" t="s">
        <v>1485</v>
      </c>
    </row>
    <row r="23" spans="1:40" ht="30" x14ac:dyDescent="0.25">
      <c r="A23" s="167" t="s">
        <v>41</v>
      </c>
      <c r="B23" s="152" t="s">
        <v>910</v>
      </c>
      <c r="C23" s="152">
        <f>SUM(I23,K23,M23,O23,Q23,S23,U23,W23,Y23)</f>
        <v>240</v>
      </c>
      <c r="D23" s="152" t="s">
        <v>71</v>
      </c>
      <c r="E23" s="152">
        <v>18718</v>
      </c>
      <c r="F23" s="152"/>
      <c r="G23" s="191" t="s">
        <v>911</v>
      </c>
      <c r="H23" s="152"/>
      <c r="I23" s="152">
        <v>240</v>
      </c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 t="s">
        <v>1402</v>
      </c>
      <c r="AA23" s="152">
        <v>10</v>
      </c>
      <c r="AB23" s="152">
        <v>10</v>
      </c>
      <c r="AC23" s="152"/>
      <c r="AD23" s="152" t="s">
        <v>1424</v>
      </c>
      <c r="AE23" s="191" t="s">
        <v>1425</v>
      </c>
      <c r="AF23" s="152" t="s">
        <v>1424</v>
      </c>
      <c r="AG23" s="152">
        <v>0</v>
      </c>
      <c r="AH23" s="152" t="s">
        <v>83</v>
      </c>
      <c r="AI23" s="152">
        <v>17</v>
      </c>
      <c r="AJ23" s="152">
        <v>5</v>
      </c>
      <c r="AK23" t="s">
        <v>1475</v>
      </c>
      <c r="AN23" s="405"/>
    </row>
    <row r="24" spans="1:40" x14ac:dyDescent="0.25">
      <c r="A24" s="104" t="s">
        <v>41</v>
      </c>
      <c r="B24" s="101" t="s">
        <v>914</v>
      </c>
      <c r="C24" s="101"/>
      <c r="D24" s="101" t="s">
        <v>71</v>
      </c>
      <c r="E24" s="101">
        <v>19055</v>
      </c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 t="s">
        <v>882</v>
      </c>
      <c r="AA24" s="101">
        <v>60</v>
      </c>
      <c r="AB24" s="101">
        <v>60</v>
      </c>
      <c r="AC24" s="101"/>
      <c r="AD24" s="101" t="s">
        <v>915</v>
      </c>
      <c r="AE24" s="101" t="s">
        <v>916</v>
      </c>
      <c r="AF24" s="101">
        <v>4700011</v>
      </c>
      <c r="AG24" s="101">
        <v>0</v>
      </c>
      <c r="AH24" s="101" t="s">
        <v>888</v>
      </c>
      <c r="AI24" s="102">
        <v>1.85</v>
      </c>
      <c r="AJ24" s="101">
        <v>5</v>
      </c>
      <c r="AK24" s="38"/>
      <c r="AL24" s="38"/>
      <c r="AM24" s="38"/>
      <c r="AN24" s="405"/>
    </row>
    <row r="25" spans="1:40" x14ac:dyDescent="0.25">
      <c r="A25" s="70" t="s">
        <v>41</v>
      </c>
      <c r="B25" s="72" t="s">
        <v>914</v>
      </c>
      <c r="C25" s="72"/>
      <c r="D25" s="72" t="s">
        <v>71</v>
      </c>
      <c r="E25" s="72">
        <v>19055</v>
      </c>
      <c r="F25" s="72"/>
      <c r="G25" s="73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 t="s">
        <v>1402</v>
      </c>
      <c r="AA25" s="72">
        <v>20</v>
      </c>
      <c r="AB25" s="72">
        <v>20</v>
      </c>
      <c r="AC25" s="72"/>
      <c r="AD25" s="85">
        <v>775728</v>
      </c>
      <c r="AE25" s="140" t="s">
        <v>1456</v>
      </c>
      <c r="AF25" s="85">
        <v>775728</v>
      </c>
      <c r="AG25" s="72">
        <v>0</v>
      </c>
      <c r="AH25" s="72" t="s">
        <v>83</v>
      </c>
      <c r="AI25" s="72">
        <v>1.5</v>
      </c>
      <c r="AJ25" s="72">
        <v>5</v>
      </c>
      <c r="AN25" s="405"/>
    </row>
    <row r="26" spans="1:40" x14ac:dyDescent="0.25">
      <c r="A26" s="64" t="s">
        <v>41</v>
      </c>
      <c r="B26" s="65" t="s">
        <v>157</v>
      </c>
      <c r="C26" s="65">
        <f>SUM(I26,K26,M26,O26,Q26,S26,U26,W26,Y26)</f>
        <v>81</v>
      </c>
      <c r="D26" s="65" t="s">
        <v>71</v>
      </c>
      <c r="E26" s="65" t="s">
        <v>158</v>
      </c>
      <c r="F26" s="65"/>
      <c r="G26" s="66"/>
      <c r="H26" s="65"/>
      <c r="I26" s="65">
        <v>60</v>
      </c>
      <c r="J26" s="67" t="s">
        <v>158</v>
      </c>
      <c r="K26" s="65">
        <v>16</v>
      </c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 t="s">
        <v>158</v>
      </c>
      <c r="W26" s="65">
        <v>5</v>
      </c>
      <c r="X26" s="65"/>
      <c r="Y26" s="65"/>
      <c r="Z26" s="65" t="s">
        <v>159</v>
      </c>
      <c r="AA26" s="65">
        <v>10</v>
      </c>
      <c r="AB26" s="65">
        <v>10</v>
      </c>
      <c r="AC26" s="65"/>
      <c r="AD26" s="65" t="s">
        <v>160</v>
      </c>
      <c r="AE26" s="65" t="s">
        <v>161</v>
      </c>
      <c r="AF26" s="65" t="s">
        <v>160</v>
      </c>
      <c r="AG26" s="65">
        <v>1</v>
      </c>
      <c r="AH26" s="65" t="s">
        <v>76</v>
      </c>
      <c r="AI26" s="65" t="s">
        <v>162</v>
      </c>
      <c r="AJ26" s="65">
        <v>5</v>
      </c>
      <c r="AN26" s="405"/>
    </row>
    <row r="27" spans="1:40" x14ac:dyDescent="0.25">
      <c r="A27" s="192" t="s">
        <v>41</v>
      </c>
      <c r="B27" s="193" t="s">
        <v>157</v>
      </c>
      <c r="C27" s="193">
        <f>SUM(I27,K27,M27,O27,Q27,S27,U27,W27,Y27)</f>
        <v>81</v>
      </c>
      <c r="D27" s="193" t="s">
        <v>71</v>
      </c>
      <c r="E27" s="193" t="s">
        <v>158</v>
      </c>
      <c r="F27" s="193"/>
      <c r="G27" s="193"/>
      <c r="H27" s="193"/>
      <c r="I27" s="193">
        <v>60</v>
      </c>
      <c r="J27" s="194" t="s">
        <v>158</v>
      </c>
      <c r="K27" s="193">
        <v>16</v>
      </c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 t="s">
        <v>158</v>
      </c>
      <c r="W27" s="193">
        <v>5</v>
      </c>
      <c r="X27" s="193"/>
      <c r="Y27" s="193"/>
      <c r="Z27" s="193" t="s">
        <v>882</v>
      </c>
      <c r="AA27" s="193">
        <v>5</v>
      </c>
      <c r="AB27" s="193">
        <v>5</v>
      </c>
      <c r="AC27" s="193"/>
      <c r="AD27" s="193" t="s">
        <v>920</v>
      </c>
      <c r="AE27" s="193" t="s">
        <v>921</v>
      </c>
      <c r="AF27" s="193">
        <v>2205</v>
      </c>
      <c r="AG27" s="193">
        <v>0</v>
      </c>
      <c r="AH27" s="193" t="s">
        <v>885</v>
      </c>
      <c r="AI27" s="195">
        <v>4.7</v>
      </c>
      <c r="AJ27" s="193">
        <v>5</v>
      </c>
      <c r="AL27" s="38"/>
      <c r="AM27" s="38"/>
      <c r="AN27" s="393" t="s">
        <v>1473</v>
      </c>
    </row>
    <row r="28" spans="1:40" x14ac:dyDescent="0.25">
      <c r="A28" s="64" t="s">
        <v>41</v>
      </c>
      <c r="B28" s="65" t="s">
        <v>157</v>
      </c>
      <c r="C28" s="65">
        <f>SUM(I28,K28,M28,O28,Q28,S28,U28,W28,Y28)</f>
        <v>81</v>
      </c>
      <c r="D28" s="65" t="s">
        <v>71</v>
      </c>
      <c r="E28" s="65" t="s">
        <v>158</v>
      </c>
      <c r="F28" s="65"/>
      <c r="G28" s="66"/>
      <c r="H28" s="65"/>
      <c r="I28" s="65">
        <v>60</v>
      </c>
      <c r="J28" s="67" t="s">
        <v>158</v>
      </c>
      <c r="K28" s="65">
        <v>16</v>
      </c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 t="s">
        <v>158</v>
      </c>
      <c r="W28" s="65">
        <v>5</v>
      </c>
      <c r="X28" s="65"/>
      <c r="Y28" s="65"/>
      <c r="Z28" s="65" t="s">
        <v>1283</v>
      </c>
      <c r="AA28" s="65">
        <v>10</v>
      </c>
      <c r="AB28" s="65">
        <v>10</v>
      </c>
      <c r="AC28" s="65"/>
      <c r="AD28" s="68">
        <v>9005</v>
      </c>
      <c r="AE28" s="65" t="s">
        <v>1289</v>
      </c>
      <c r="AF28" s="69">
        <v>9005</v>
      </c>
      <c r="AG28" s="65">
        <v>0</v>
      </c>
      <c r="AH28" s="65" t="s">
        <v>1286</v>
      </c>
      <c r="AI28" s="196">
        <v>6.4</v>
      </c>
      <c r="AJ28" s="65">
        <v>3</v>
      </c>
      <c r="AN28" s="393" t="s">
        <v>1473</v>
      </c>
    </row>
    <row r="29" spans="1:40" x14ac:dyDescent="0.25">
      <c r="A29" s="104" t="s">
        <v>41</v>
      </c>
      <c r="B29" s="101" t="s">
        <v>917</v>
      </c>
      <c r="C29" s="101"/>
      <c r="D29" s="105" t="s">
        <v>71</v>
      </c>
      <c r="E29" s="101"/>
      <c r="F29" s="101"/>
      <c r="G29" s="101" t="s">
        <v>485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 t="s">
        <v>882</v>
      </c>
      <c r="AA29" s="101">
        <v>15</v>
      </c>
      <c r="AB29" s="101">
        <v>15</v>
      </c>
      <c r="AC29" s="101"/>
      <c r="AD29" s="101" t="s">
        <v>918</v>
      </c>
      <c r="AE29" s="101" t="s">
        <v>919</v>
      </c>
      <c r="AF29" s="101">
        <v>4700004</v>
      </c>
      <c r="AG29" s="101">
        <v>0</v>
      </c>
      <c r="AH29" s="101" t="s">
        <v>888</v>
      </c>
      <c r="AI29" s="102">
        <v>79</v>
      </c>
      <c r="AJ29" s="101">
        <v>5</v>
      </c>
      <c r="AK29" s="335" t="s">
        <v>1475</v>
      </c>
      <c r="AL29" s="38"/>
      <c r="AN29" s="422" t="s">
        <v>1486</v>
      </c>
    </row>
    <row r="30" spans="1:40" x14ac:dyDescent="0.25">
      <c r="A30" s="87" t="s">
        <v>41</v>
      </c>
      <c r="B30" s="88" t="s">
        <v>891</v>
      </c>
      <c r="C30" s="88"/>
      <c r="D30" s="88"/>
      <c r="E30" s="88"/>
      <c r="F30" s="88"/>
      <c r="G30" s="89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 t="s">
        <v>1402</v>
      </c>
      <c r="AA30" s="88">
        <v>10</v>
      </c>
      <c r="AB30" s="88">
        <v>10</v>
      </c>
      <c r="AC30" s="88"/>
      <c r="AD30" s="88" t="s">
        <v>1406</v>
      </c>
      <c r="AE30" s="197" t="s">
        <v>1407</v>
      </c>
      <c r="AF30" s="88" t="s">
        <v>1406</v>
      </c>
      <c r="AG30" s="88">
        <v>0</v>
      </c>
      <c r="AH30" s="88" t="s">
        <v>83</v>
      </c>
      <c r="AI30" s="88">
        <v>7</v>
      </c>
      <c r="AJ30" s="88">
        <v>5</v>
      </c>
      <c r="AK30" s="335" t="s">
        <v>1475</v>
      </c>
      <c r="AN30" s="442" t="s">
        <v>1485</v>
      </c>
    </row>
    <row r="31" spans="1:40" x14ac:dyDescent="0.25">
      <c r="A31" s="87" t="s">
        <v>41</v>
      </c>
      <c r="B31" s="88" t="s">
        <v>891</v>
      </c>
      <c r="C31" s="88"/>
      <c r="D31" s="88"/>
      <c r="E31" s="88"/>
      <c r="F31" s="88"/>
      <c r="G31" s="89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 t="s">
        <v>1402</v>
      </c>
      <c r="AA31" s="88">
        <v>10</v>
      </c>
      <c r="AB31" s="88">
        <v>10</v>
      </c>
      <c r="AC31" s="88"/>
      <c r="AD31" s="88" t="s">
        <v>1408</v>
      </c>
      <c r="AE31" s="197" t="s">
        <v>1409</v>
      </c>
      <c r="AF31" s="88" t="s">
        <v>1408</v>
      </c>
      <c r="AG31" s="88">
        <v>0</v>
      </c>
      <c r="AH31" s="88" t="s">
        <v>83</v>
      </c>
      <c r="AI31" s="88">
        <v>7</v>
      </c>
      <c r="AJ31" s="88">
        <v>5</v>
      </c>
      <c r="AN31" s="405"/>
    </row>
    <row r="32" spans="1:40" x14ac:dyDescent="0.25">
      <c r="A32" s="87" t="s">
        <v>41</v>
      </c>
      <c r="B32" s="88" t="s">
        <v>891</v>
      </c>
      <c r="C32" s="88"/>
      <c r="D32" s="88"/>
      <c r="E32" s="88"/>
      <c r="F32" s="88"/>
      <c r="G32" s="89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 t="s">
        <v>1402</v>
      </c>
      <c r="AA32" s="88">
        <v>10</v>
      </c>
      <c r="AB32" s="88">
        <v>10</v>
      </c>
      <c r="AC32" s="88"/>
      <c r="AD32" s="88" t="s">
        <v>1410</v>
      </c>
      <c r="AE32" s="197" t="s">
        <v>1411</v>
      </c>
      <c r="AF32" s="88" t="s">
        <v>1410</v>
      </c>
      <c r="AG32" s="88">
        <v>0</v>
      </c>
      <c r="AH32" s="88" t="s">
        <v>83</v>
      </c>
      <c r="AI32" s="88">
        <v>7</v>
      </c>
      <c r="AJ32" s="88">
        <v>5</v>
      </c>
      <c r="AN32" s="405"/>
    </row>
    <row r="33" spans="1:40" ht="24" x14ac:dyDescent="0.25">
      <c r="A33" s="87" t="s">
        <v>41</v>
      </c>
      <c r="B33" s="88" t="s">
        <v>891</v>
      </c>
      <c r="C33" s="88"/>
      <c r="D33" s="88"/>
      <c r="E33" s="88"/>
      <c r="F33" s="88"/>
      <c r="G33" s="89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 t="s">
        <v>1402</v>
      </c>
      <c r="AA33" s="88">
        <v>10</v>
      </c>
      <c r="AB33" s="88">
        <v>10</v>
      </c>
      <c r="AC33" s="88"/>
      <c r="AD33" s="88" t="s">
        <v>1412</v>
      </c>
      <c r="AE33" s="197" t="s">
        <v>1413</v>
      </c>
      <c r="AF33" s="88" t="s">
        <v>1412</v>
      </c>
      <c r="AG33" s="88">
        <v>0</v>
      </c>
      <c r="AH33" s="88" t="s">
        <v>83</v>
      </c>
      <c r="AI33" s="88">
        <v>8</v>
      </c>
      <c r="AJ33" s="88">
        <v>5</v>
      </c>
      <c r="AN33" s="405"/>
    </row>
    <row r="34" spans="1:40" ht="30" x14ac:dyDescent="0.25">
      <c r="A34" s="60" t="s">
        <v>41</v>
      </c>
      <c r="B34" s="58" t="s">
        <v>901</v>
      </c>
      <c r="C34" s="58"/>
      <c r="D34" s="58"/>
      <c r="E34" s="58"/>
      <c r="F34" s="58"/>
      <c r="G34" s="59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 t="s">
        <v>1402</v>
      </c>
      <c r="AA34" s="58">
        <v>10</v>
      </c>
      <c r="AB34" s="58">
        <v>10</v>
      </c>
      <c r="AC34" s="58"/>
      <c r="AD34" s="58" t="s">
        <v>1416</v>
      </c>
      <c r="AE34" s="59" t="s">
        <v>1417</v>
      </c>
      <c r="AF34" s="58" t="s">
        <v>1416</v>
      </c>
      <c r="AG34" s="58">
        <v>0</v>
      </c>
      <c r="AH34" s="58" t="s">
        <v>83</v>
      </c>
      <c r="AI34" s="58">
        <v>17.5</v>
      </c>
      <c r="AJ34" s="58">
        <v>5</v>
      </c>
      <c r="AK34" s="335" t="s">
        <v>1475</v>
      </c>
      <c r="AN34" s="442" t="s">
        <v>1485</v>
      </c>
    </row>
    <row r="35" spans="1:40" ht="30" x14ac:dyDescent="0.25">
      <c r="A35" s="60" t="s">
        <v>41</v>
      </c>
      <c r="B35" s="58" t="s">
        <v>901</v>
      </c>
      <c r="C35" s="58"/>
      <c r="D35" s="58"/>
      <c r="E35" s="58"/>
      <c r="F35" s="58"/>
      <c r="G35" s="59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 t="s">
        <v>1402</v>
      </c>
      <c r="AA35" s="58">
        <v>10</v>
      </c>
      <c r="AB35" s="58">
        <v>10</v>
      </c>
      <c r="AC35" s="58"/>
      <c r="AD35" s="58" t="s">
        <v>1418</v>
      </c>
      <c r="AE35" s="59" t="s">
        <v>1419</v>
      </c>
      <c r="AF35" s="58" t="s">
        <v>1418</v>
      </c>
      <c r="AG35" s="58">
        <v>0</v>
      </c>
      <c r="AH35" s="58" t="s">
        <v>83</v>
      </c>
      <c r="AI35" s="58">
        <v>17.5</v>
      </c>
      <c r="AJ35" s="58">
        <v>5</v>
      </c>
      <c r="AN35" s="405"/>
    </row>
    <row r="36" spans="1:40" ht="30" x14ac:dyDescent="0.25">
      <c r="A36" s="60" t="s">
        <v>41</v>
      </c>
      <c r="B36" s="58" t="s">
        <v>901</v>
      </c>
      <c r="C36" s="58"/>
      <c r="D36" s="58"/>
      <c r="E36" s="58"/>
      <c r="F36" s="58"/>
      <c r="G36" s="59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 t="s">
        <v>1402</v>
      </c>
      <c r="AA36" s="58">
        <v>10</v>
      </c>
      <c r="AB36" s="58">
        <v>10</v>
      </c>
      <c r="AC36" s="58"/>
      <c r="AD36" s="58" t="s">
        <v>1420</v>
      </c>
      <c r="AE36" s="59" t="s">
        <v>1421</v>
      </c>
      <c r="AF36" s="58" t="s">
        <v>1420</v>
      </c>
      <c r="AG36" s="58">
        <v>0</v>
      </c>
      <c r="AH36" s="58" t="s">
        <v>83</v>
      </c>
      <c r="AI36" s="58">
        <v>17.5</v>
      </c>
      <c r="AJ36" s="58">
        <v>5</v>
      </c>
      <c r="AN36" s="405"/>
    </row>
    <row r="37" spans="1:40" ht="30" x14ac:dyDescent="0.25">
      <c r="A37" s="60" t="s">
        <v>41</v>
      </c>
      <c r="B37" s="58" t="s">
        <v>901</v>
      </c>
      <c r="C37" s="58"/>
      <c r="D37" s="58"/>
      <c r="E37" s="58"/>
      <c r="F37" s="58"/>
      <c r="G37" s="59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 t="s">
        <v>1402</v>
      </c>
      <c r="AA37" s="58">
        <v>10</v>
      </c>
      <c r="AB37" s="58">
        <v>10</v>
      </c>
      <c r="AC37" s="58"/>
      <c r="AD37" s="58" t="s">
        <v>1422</v>
      </c>
      <c r="AE37" s="59" t="s">
        <v>1423</v>
      </c>
      <c r="AF37" s="58" t="s">
        <v>1422</v>
      </c>
      <c r="AG37" s="58">
        <v>0</v>
      </c>
      <c r="AH37" s="58" t="s">
        <v>83</v>
      </c>
      <c r="AI37" s="58">
        <v>17.5</v>
      </c>
      <c r="AJ37" s="58">
        <v>5</v>
      </c>
      <c r="AN37" s="405"/>
    </row>
    <row r="38" spans="1:40" ht="15.75" customHeight="1" x14ac:dyDescent="0.25">
      <c r="A38" s="157" t="s">
        <v>41</v>
      </c>
      <c r="B38" s="153" t="s">
        <v>910</v>
      </c>
      <c r="C38" s="153"/>
      <c r="D38" s="153"/>
      <c r="E38" s="153"/>
      <c r="F38" s="153"/>
      <c r="G38" s="185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 t="s">
        <v>1402</v>
      </c>
      <c r="AA38" s="153">
        <v>10</v>
      </c>
      <c r="AB38" s="153">
        <v>10</v>
      </c>
      <c r="AC38" s="153"/>
      <c r="AD38" s="153" t="s">
        <v>1426</v>
      </c>
      <c r="AE38" s="185" t="s">
        <v>1427</v>
      </c>
      <c r="AF38" s="153" t="s">
        <v>1426</v>
      </c>
      <c r="AG38" s="153">
        <v>0</v>
      </c>
      <c r="AH38" s="153" t="s">
        <v>83</v>
      </c>
      <c r="AI38" s="153">
        <v>17</v>
      </c>
      <c r="AJ38" s="153">
        <v>5</v>
      </c>
      <c r="AK38" s="335" t="s">
        <v>1475</v>
      </c>
      <c r="AN38" s="442" t="s">
        <v>1485</v>
      </c>
    </row>
    <row r="39" spans="1:40" ht="30" x14ac:dyDescent="0.25">
      <c r="A39" s="157" t="s">
        <v>41</v>
      </c>
      <c r="B39" s="153" t="s">
        <v>910</v>
      </c>
      <c r="C39" s="153"/>
      <c r="D39" s="153"/>
      <c r="E39" s="153"/>
      <c r="F39" s="153"/>
      <c r="G39" s="185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 t="s">
        <v>1402</v>
      </c>
      <c r="AA39" s="153">
        <v>10</v>
      </c>
      <c r="AB39" s="153">
        <v>10</v>
      </c>
      <c r="AC39" s="153"/>
      <c r="AD39" s="153" t="s">
        <v>1428</v>
      </c>
      <c r="AE39" s="185" t="s">
        <v>1429</v>
      </c>
      <c r="AF39" s="153" t="s">
        <v>1428</v>
      </c>
      <c r="AG39" s="153">
        <v>0</v>
      </c>
      <c r="AH39" s="153" t="s">
        <v>83</v>
      </c>
      <c r="AI39" s="153">
        <v>17</v>
      </c>
      <c r="AJ39" s="153">
        <v>5</v>
      </c>
      <c r="AN39" s="405"/>
    </row>
    <row r="40" spans="1:40" ht="30" x14ac:dyDescent="0.25">
      <c r="A40" s="157" t="s">
        <v>41</v>
      </c>
      <c r="B40" s="153" t="s">
        <v>910</v>
      </c>
      <c r="C40" s="153"/>
      <c r="D40" s="153"/>
      <c r="E40" s="153"/>
      <c r="F40" s="153"/>
      <c r="G40" s="185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 t="s">
        <v>1402</v>
      </c>
      <c r="AA40" s="153">
        <v>10</v>
      </c>
      <c r="AB40" s="153">
        <v>10</v>
      </c>
      <c r="AC40" s="153"/>
      <c r="AD40" s="153" t="s">
        <v>1430</v>
      </c>
      <c r="AE40" s="185" t="s">
        <v>1431</v>
      </c>
      <c r="AF40" s="153" t="s">
        <v>1430</v>
      </c>
      <c r="AG40" s="153">
        <v>0</v>
      </c>
      <c r="AH40" s="153" t="s">
        <v>83</v>
      </c>
      <c r="AI40" s="153">
        <v>17</v>
      </c>
      <c r="AJ40" s="153">
        <v>5</v>
      </c>
      <c r="AN40" s="405"/>
    </row>
    <row r="41" spans="1:40" ht="30" x14ac:dyDescent="0.25">
      <c r="A41" s="157" t="s">
        <v>41</v>
      </c>
      <c r="B41" s="153" t="s">
        <v>910</v>
      </c>
      <c r="C41" s="153"/>
      <c r="D41" s="153"/>
      <c r="E41" s="153"/>
      <c r="F41" s="153"/>
      <c r="G41" s="185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 t="s">
        <v>1402</v>
      </c>
      <c r="AA41" s="153">
        <v>10</v>
      </c>
      <c r="AB41" s="153">
        <v>10</v>
      </c>
      <c r="AC41" s="153"/>
      <c r="AD41" s="153" t="s">
        <v>1432</v>
      </c>
      <c r="AE41" s="185" t="s">
        <v>1433</v>
      </c>
      <c r="AF41" s="153" t="s">
        <v>1432</v>
      </c>
      <c r="AG41" s="153">
        <v>0</v>
      </c>
      <c r="AH41" s="153" t="s">
        <v>83</v>
      </c>
      <c r="AI41" s="153">
        <v>17</v>
      </c>
      <c r="AJ41" s="153">
        <v>5</v>
      </c>
      <c r="AN41" s="405"/>
    </row>
    <row r="42" spans="1:40" ht="30" x14ac:dyDescent="0.25">
      <c r="A42" s="157" t="s">
        <v>41</v>
      </c>
      <c r="B42" s="153" t="s">
        <v>910</v>
      </c>
      <c r="C42" s="153"/>
      <c r="D42" s="153"/>
      <c r="E42" s="153"/>
      <c r="F42" s="153"/>
      <c r="G42" s="185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 t="s">
        <v>1402</v>
      </c>
      <c r="AA42" s="153">
        <v>10</v>
      </c>
      <c r="AB42" s="153">
        <v>10</v>
      </c>
      <c r="AC42" s="153"/>
      <c r="AD42" s="153" t="s">
        <v>1434</v>
      </c>
      <c r="AE42" s="185" t="s">
        <v>1435</v>
      </c>
      <c r="AF42" s="153" t="s">
        <v>1434</v>
      </c>
      <c r="AG42" s="153">
        <v>0</v>
      </c>
      <c r="AH42" s="153" t="s">
        <v>83</v>
      </c>
      <c r="AI42" s="153">
        <v>17</v>
      </c>
      <c r="AJ42" s="153">
        <v>5</v>
      </c>
      <c r="AN42" s="405"/>
    </row>
    <row r="43" spans="1:40" ht="30" x14ac:dyDescent="0.25">
      <c r="A43" s="157" t="s">
        <v>41</v>
      </c>
      <c r="B43" s="153" t="s">
        <v>910</v>
      </c>
      <c r="C43" s="153"/>
      <c r="D43" s="153"/>
      <c r="E43" s="153"/>
      <c r="F43" s="153"/>
      <c r="G43" s="185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 t="s">
        <v>1402</v>
      </c>
      <c r="AA43" s="153">
        <v>10</v>
      </c>
      <c r="AB43" s="153">
        <v>10</v>
      </c>
      <c r="AC43" s="153"/>
      <c r="AD43" s="153" t="s">
        <v>1436</v>
      </c>
      <c r="AE43" s="185" t="s">
        <v>1437</v>
      </c>
      <c r="AF43" s="153" t="s">
        <v>1436</v>
      </c>
      <c r="AG43" s="153">
        <v>0</v>
      </c>
      <c r="AH43" s="153" t="s">
        <v>83</v>
      </c>
      <c r="AI43" s="153">
        <v>17</v>
      </c>
      <c r="AJ43" s="153">
        <v>5</v>
      </c>
      <c r="AN43" s="405"/>
    </row>
    <row r="44" spans="1:40" ht="30" x14ac:dyDescent="0.25">
      <c r="A44" s="157" t="s">
        <v>41</v>
      </c>
      <c r="B44" s="153" t="s">
        <v>910</v>
      </c>
      <c r="C44" s="153"/>
      <c r="D44" s="153"/>
      <c r="E44" s="153"/>
      <c r="F44" s="153"/>
      <c r="G44" s="185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 t="s">
        <v>1402</v>
      </c>
      <c r="AA44" s="153">
        <v>10</v>
      </c>
      <c r="AB44" s="153">
        <v>10</v>
      </c>
      <c r="AC44" s="153"/>
      <c r="AD44" s="153" t="s">
        <v>1438</v>
      </c>
      <c r="AE44" s="185" t="s">
        <v>1439</v>
      </c>
      <c r="AF44" s="153" t="s">
        <v>1438</v>
      </c>
      <c r="AG44" s="153">
        <v>0</v>
      </c>
      <c r="AH44" s="153" t="s">
        <v>83</v>
      </c>
      <c r="AI44" s="153">
        <v>17</v>
      </c>
      <c r="AJ44" s="153">
        <v>5</v>
      </c>
      <c r="AN44" s="405"/>
    </row>
    <row r="45" spans="1:40" ht="30" x14ac:dyDescent="0.25">
      <c r="A45" s="157" t="s">
        <v>41</v>
      </c>
      <c r="B45" s="153" t="s">
        <v>910</v>
      </c>
      <c r="C45" s="153"/>
      <c r="D45" s="153"/>
      <c r="E45" s="153"/>
      <c r="F45" s="153"/>
      <c r="G45" s="185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 t="s">
        <v>1402</v>
      </c>
      <c r="AA45" s="153">
        <v>10</v>
      </c>
      <c r="AB45" s="153">
        <v>10</v>
      </c>
      <c r="AC45" s="153"/>
      <c r="AD45" s="153" t="s">
        <v>1440</v>
      </c>
      <c r="AE45" s="185" t="s">
        <v>1441</v>
      </c>
      <c r="AF45" s="153" t="s">
        <v>1440</v>
      </c>
      <c r="AG45" s="153">
        <v>0</v>
      </c>
      <c r="AH45" s="153" t="s">
        <v>83</v>
      </c>
      <c r="AI45" s="153">
        <v>17</v>
      </c>
      <c r="AJ45" s="153">
        <v>5</v>
      </c>
      <c r="AN45" s="405"/>
    </row>
    <row r="46" spans="1:40" ht="30" x14ac:dyDescent="0.25">
      <c r="A46" s="157" t="s">
        <v>41</v>
      </c>
      <c r="B46" s="153" t="s">
        <v>910</v>
      </c>
      <c r="C46" s="153"/>
      <c r="D46" s="153"/>
      <c r="E46" s="153"/>
      <c r="F46" s="153"/>
      <c r="G46" s="185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 t="s">
        <v>1402</v>
      </c>
      <c r="AA46" s="153">
        <v>10</v>
      </c>
      <c r="AB46" s="153">
        <v>10</v>
      </c>
      <c r="AC46" s="153"/>
      <c r="AD46" s="153" t="s">
        <v>1442</v>
      </c>
      <c r="AE46" s="185" t="s">
        <v>1443</v>
      </c>
      <c r="AF46" s="153" t="s">
        <v>1442</v>
      </c>
      <c r="AG46" s="153">
        <v>0</v>
      </c>
      <c r="AH46" s="153" t="s">
        <v>83</v>
      </c>
      <c r="AI46" s="153">
        <v>17</v>
      </c>
      <c r="AJ46" s="153">
        <v>5</v>
      </c>
      <c r="AN46" s="405"/>
    </row>
    <row r="47" spans="1:40" ht="30" x14ac:dyDescent="0.25">
      <c r="A47" s="157" t="s">
        <v>41</v>
      </c>
      <c r="B47" s="153" t="s">
        <v>910</v>
      </c>
      <c r="C47" s="153"/>
      <c r="D47" s="153"/>
      <c r="E47" s="153"/>
      <c r="F47" s="153"/>
      <c r="G47" s="185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 t="s">
        <v>1402</v>
      </c>
      <c r="AA47" s="153">
        <v>10</v>
      </c>
      <c r="AB47" s="153">
        <v>10</v>
      </c>
      <c r="AC47" s="153"/>
      <c r="AD47" s="153" t="s">
        <v>1444</v>
      </c>
      <c r="AE47" s="185" t="s">
        <v>1445</v>
      </c>
      <c r="AF47" s="153" t="s">
        <v>1444</v>
      </c>
      <c r="AG47" s="153">
        <v>0</v>
      </c>
      <c r="AH47" s="153" t="s">
        <v>83</v>
      </c>
      <c r="AI47" s="153">
        <v>18</v>
      </c>
      <c r="AJ47" s="153">
        <v>5</v>
      </c>
      <c r="AN47" s="405"/>
    </row>
    <row r="48" spans="1:40" ht="30" x14ac:dyDescent="0.25">
      <c r="A48" s="157" t="s">
        <v>41</v>
      </c>
      <c r="B48" s="153" t="s">
        <v>910</v>
      </c>
      <c r="C48" s="153"/>
      <c r="D48" s="153"/>
      <c r="E48" s="153"/>
      <c r="F48" s="153"/>
      <c r="G48" s="185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 t="s">
        <v>1402</v>
      </c>
      <c r="AA48" s="153">
        <v>10</v>
      </c>
      <c r="AB48" s="153">
        <v>10</v>
      </c>
      <c r="AC48" s="153"/>
      <c r="AD48" s="153" t="s">
        <v>1446</v>
      </c>
      <c r="AE48" s="185" t="s">
        <v>1447</v>
      </c>
      <c r="AF48" s="153" t="s">
        <v>1446</v>
      </c>
      <c r="AG48" s="153">
        <v>0</v>
      </c>
      <c r="AH48" s="153" t="s">
        <v>83</v>
      </c>
      <c r="AI48" s="153">
        <v>18</v>
      </c>
      <c r="AJ48" s="153">
        <v>5</v>
      </c>
      <c r="AN48" s="405"/>
    </row>
    <row r="49" spans="1:41" ht="30" x14ac:dyDescent="0.25">
      <c r="A49" s="157" t="s">
        <v>41</v>
      </c>
      <c r="B49" s="153" t="s">
        <v>910</v>
      </c>
      <c r="C49" s="153"/>
      <c r="D49" s="153"/>
      <c r="E49" s="153"/>
      <c r="F49" s="153"/>
      <c r="G49" s="185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 t="s">
        <v>1402</v>
      </c>
      <c r="AA49" s="153">
        <v>10</v>
      </c>
      <c r="AB49" s="153">
        <v>10</v>
      </c>
      <c r="AC49" s="153"/>
      <c r="AD49" s="153" t="s">
        <v>1448</v>
      </c>
      <c r="AE49" s="185" t="s">
        <v>1449</v>
      </c>
      <c r="AF49" s="153" t="s">
        <v>1448</v>
      </c>
      <c r="AG49" s="153">
        <v>0</v>
      </c>
      <c r="AH49" s="153" t="s">
        <v>83</v>
      </c>
      <c r="AI49" s="153">
        <v>18</v>
      </c>
      <c r="AJ49" s="153">
        <v>5</v>
      </c>
      <c r="AN49" s="405"/>
    </row>
    <row r="50" spans="1:41" ht="30" x14ac:dyDescent="0.25">
      <c r="A50" s="157" t="s">
        <v>41</v>
      </c>
      <c r="B50" s="153" t="s">
        <v>910</v>
      </c>
      <c r="C50" s="153"/>
      <c r="D50" s="153"/>
      <c r="E50" s="153"/>
      <c r="F50" s="153"/>
      <c r="G50" s="185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 t="s">
        <v>1402</v>
      </c>
      <c r="AA50" s="153">
        <v>10</v>
      </c>
      <c r="AB50" s="153">
        <v>10</v>
      </c>
      <c r="AC50" s="153"/>
      <c r="AD50" s="153" t="s">
        <v>1450</v>
      </c>
      <c r="AE50" s="185" t="s">
        <v>1451</v>
      </c>
      <c r="AF50" s="153" t="s">
        <v>1450</v>
      </c>
      <c r="AG50" s="153">
        <v>0</v>
      </c>
      <c r="AH50" s="153" t="s">
        <v>83</v>
      </c>
      <c r="AI50" s="153">
        <v>18</v>
      </c>
      <c r="AJ50" s="153">
        <v>5</v>
      </c>
      <c r="AN50" s="405"/>
    </row>
    <row r="51" spans="1:41" ht="30" x14ac:dyDescent="0.25">
      <c r="A51" s="157" t="s">
        <v>41</v>
      </c>
      <c r="B51" s="153" t="s">
        <v>910</v>
      </c>
      <c r="C51" s="153"/>
      <c r="D51" s="153"/>
      <c r="E51" s="153"/>
      <c r="F51" s="153"/>
      <c r="G51" s="185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 t="s">
        <v>1402</v>
      </c>
      <c r="AA51" s="153">
        <v>10</v>
      </c>
      <c r="AB51" s="153">
        <v>10</v>
      </c>
      <c r="AC51" s="153"/>
      <c r="AD51" s="153" t="s">
        <v>1452</v>
      </c>
      <c r="AE51" s="185" t="s">
        <v>1453</v>
      </c>
      <c r="AF51" s="153" t="s">
        <v>1452</v>
      </c>
      <c r="AG51" s="153">
        <v>0</v>
      </c>
      <c r="AH51" s="153" t="s">
        <v>83</v>
      </c>
      <c r="AI51" s="153">
        <v>18</v>
      </c>
      <c r="AJ51" s="153">
        <v>5</v>
      </c>
      <c r="AN51" s="405"/>
    </row>
    <row r="52" spans="1:41" ht="30" x14ac:dyDescent="0.25">
      <c r="A52" s="157" t="s">
        <v>41</v>
      </c>
      <c r="B52" s="153" t="s">
        <v>910</v>
      </c>
      <c r="C52" s="153"/>
      <c r="D52" s="153"/>
      <c r="E52" s="153"/>
      <c r="F52" s="153"/>
      <c r="G52" s="185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 t="s">
        <v>1402</v>
      </c>
      <c r="AA52" s="153">
        <v>10</v>
      </c>
      <c r="AB52" s="153">
        <v>10</v>
      </c>
      <c r="AC52" s="153"/>
      <c r="AD52" s="153" t="s">
        <v>1454</v>
      </c>
      <c r="AE52" s="185" t="s">
        <v>1455</v>
      </c>
      <c r="AF52" s="153" t="s">
        <v>1454</v>
      </c>
      <c r="AG52" s="153">
        <v>0</v>
      </c>
      <c r="AH52" s="153" t="s">
        <v>83</v>
      </c>
      <c r="AI52" s="153">
        <v>18</v>
      </c>
      <c r="AJ52" s="153">
        <v>5</v>
      </c>
      <c r="AN52" s="405"/>
    </row>
    <row r="53" spans="1:41" ht="30.75" thickBot="1" x14ac:dyDescent="0.3">
      <c r="A53" s="70" t="s">
        <v>41</v>
      </c>
      <c r="B53" s="72" t="s">
        <v>917</v>
      </c>
      <c r="C53" s="72"/>
      <c r="D53" s="71" t="s">
        <v>71</v>
      </c>
      <c r="E53" s="72"/>
      <c r="F53" s="72"/>
      <c r="G53" s="73" t="s">
        <v>485</v>
      </c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 t="s">
        <v>1402</v>
      </c>
      <c r="AA53" s="72">
        <v>10</v>
      </c>
      <c r="AB53" s="72">
        <v>10</v>
      </c>
      <c r="AC53" s="72"/>
      <c r="AD53" s="72" t="s">
        <v>1457</v>
      </c>
      <c r="AE53" s="140" t="s">
        <v>1458</v>
      </c>
      <c r="AF53" s="72" t="s">
        <v>1457</v>
      </c>
      <c r="AG53" s="72">
        <v>0</v>
      </c>
      <c r="AH53" s="72" t="s">
        <v>83</v>
      </c>
      <c r="AI53" s="72">
        <v>55</v>
      </c>
      <c r="AJ53" s="72">
        <v>5</v>
      </c>
      <c r="AN53" s="407" t="s">
        <v>1486</v>
      </c>
    </row>
    <row r="54" spans="1:41" ht="15.75" thickBot="1" x14ac:dyDescent="0.3">
      <c r="A54" s="14" t="s">
        <v>55</v>
      </c>
      <c r="B54" s="14" t="s">
        <v>55</v>
      </c>
      <c r="D54" s="14" t="s">
        <v>39</v>
      </c>
      <c r="E54" s="159" t="s">
        <v>1468</v>
      </c>
      <c r="G54" s="16"/>
      <c r="H54" t="s">
        <v>56</v>
      </c>
      <c r="Z54" t="s">
        <v>1459</v>
      </c>
      <c r="AD54" s="17"/>
      <c r="AF54" s="17"/>
    </row>
    <row r="55" spans="1:41" ht="90" x14ac:dyDescent="0.25">
      <c r="A55" s="39" t="s">
        <v>55</v>
      </c>
      <c r="B55" s="40" t="s">
        <v>1224</v>
      </c>
      <c r="C55" s="40">
        <f>SUM(I55,K55,M55,O55,Q55,S55,U55,W55,Y55)</f>
        <v>390</v>
      </c>
      <c r="D55" s="40" t="s">
        <v>94</v>
      </c>
      <c r="E55" s="40" t="s">
        <v>1225</v>
      </c>
      <c r="F55" s="40"/>
      <c r="G55" s="41" t="s">
        <v>1226</v>
      </c>
      <c r="H55" s="40"/>
      <c r="I55" s="40">
        <v>150</v>
      </c>
      <c r="J55" s="40"/>
      <c r="K55" s="40">
        <v>10</v>
      </c>
      <c r="L55" s="45" t="s">
        <v>1225</v>
      </c>
      <c r="M55" s="40">
        <v>120</v>
      </c>
      <c r="N55" s="40" t="s">
        <v>1227</v>
      </c>
      <c r="O55" s="40">
        <v>100</v>
      </c>
      <c r="P55" s="40"/>
      <c r="Q55" s="40"/>
      <c r="R55" s="40"/>
      <c r="S55" s="40"/>
      <c r="T55" s="40"/>
      <c r="U55" s="40"/>
      <c r="V55" s="40"/>
      <c r="W55" s="40"/>
      <c r="X55" s="40"/>
      <c r="Y55" s="40">
        <v>10</v>
      </c>
      <c r="Z55" s="40" t="s">
        <v>1201</v>
      </c>
      <c r="AA55" s="40">
        <v>10</v>
      </c>
      <c r="AB55" s="40">
        <v>1</v>
      </c>
      <c r="AC55" s="40"/>
      <c r="AD55" s="40">
        <v>1048709</v>
      </c>
      <c r="AE55" s="41" t="s">
        <v>1228</v>
      </c>
      <c r="AF55" s="40">
        <v>1048709</v>
      </c>
      <c r="AG55" s="40" t="s">
        <v>1203</v>
      </c>
      <c r="AH55" s="40" t="s">
        <v>83</v>
      </c>
      <c r="AI55" s="40">
        <v>12.1</v>
      </c>
      <c r="AJ55" s="40">
        <v>5</v>
      </c>
      <c r="AN55" s="398" t="s">
        <v>1473</v>
      </c>
    </row>
    <row r="56" spans="1:41" ht="90" x14ac:dyDescent="0.25">
      <c r="A56" s="39" t="s">
        <v>55</v>
      </c>
      <c r="B56" s="40" t="s">
        <v>1224</v>
      </c>
      <c r="C56" s="40">
        <f>SUM(I56,K56,M56,O56,Q56,S56,U56,W56,Y56)</f>
        <v>390</v>
      </c>
      <c r="D56" s="40" t="s">
        <v>94</v>
      </c>
      <c r="E56" s="40" t="s">
        <v>1225</v>
      </c>
      <c r="F56" s="40"/>
      <c r="G56" s="41" t="s">
        <v>1226</v>
      </c>
      <c r="H56" s="40"/>
      <c r="I56" s="40">
        <v>150</v>
      </c>
      <c r="J56" s="40"/>
      <c r="K56" s="40">
        <v>10</v>
      </c>
      <c r="L56" s="45" t="s">
        <v>1225</v>
      </c>
      <c r="M56" s="40">
        <v>120</v>
      </c>
      <c r="N56" s="40" t="s">
        <v>1227</v>
      </c>
      <c r="O56" s="40">
        <v>100</v>
      </c>
      <c r="P56" s="40"/>
      <c r="Q56" s="40"/>
      <c r="R56" s="40"/>
      <c r="S56" s="40"/>
      <c r="T56" s="40"/>
      <c r="U56" s="40"/>
      <c r="V56" s="40"/>
      <c r="W56" s="40"/>
      <c r="X56" s="40"/>
      <c r="Y56" s="40">
        <v>10</v>
      </c>
      <c r="Z56" s="40" t="s">
        <v>1201</v>
      </c>
      <c r="AA56" s="40">
        <v>10</v>
      </c>
      <c r="AB56" s="40">
        <v>1</v>
      </c>
      <c r="AC56" s="40"/>
      <c r="AD56" s="40">
        <v>1048708</v>
      </c>
      <c r="AE56" s="41" t="s">
        <v>1229</v>
      </c>
      <c r="AF56" s="40">
        <v>1048708</v>
      </c>
      <c r="AG56" s="40" t="s">
        <v>1203</v>
      </c>
      <c r="AH56" s="40" t="s">
        <v>83</v>
      </c>
      <c r="AI56" s="40">
        <v>12.1</v>
      </c>
      <c r="AJ56" s="40">
        <v>5</v>
      </c>
      <c r="AN56" s="393" t="s">
        <v>1473</v>
      </c>
    </row>
    <row r="57" spans="1:41" ht="90.75" thickBot="1" x14ac:dyDescent="0.3">
      <c r="A57" s="39" t="s">
        <v>55</v>
      </c>
      <c r="B57" s="40" t="s">
        <v>1224</v>
      </c>
      <c r="C57" s="40">
        <f>SUM(I57,K57,M57,O57,Q57,S57,U57,W57,Y57)</f>
        <v>390</v>
      </c>
      <c r="D57" s="40" t="s">
        <v>94</v>
      </c>
      <c r="E57" s="40" t="s">
        <v>1225</v>
      </c>
      <c r="F57" s="40"/>
      <c r="G57" s="41" t="s">
        <v>1226</v>
      </c>
      <c r="H57" s="40"/>
      <c r="I57" s="40">
        <v>150</v>
      </c>
      <c r="J57" s="40"/>
      <c r="K57" s="40">
        <v>10</v>
      </c>
      <c r="L57" s="45" t="s">
        <v>1225</v>
      </c>
      <c r="M57" s="40">
        <v>120</v>
      </c>
      <c r="N57" s="40" t="s">
        <v>1227</v>
      </c>
      <c r="O57" s="40">
        <v>100</v>
      </c>
      <c r="P57" s="40"/>
      <c r="Q57" s="40"/>
      <c r="R57" s="40"/>
      <c r="S57" s="40"/>
      <c r="T57" s="40"/>
      <c r="U57" s="40"/>
      <c r="V57" s="40"/>
      <c r="W57" s="40"/>
      <c r="X57" s="40"/>
      <c r="Y57" s="40">
        <v>10</v>
      </c>
      <c r="Z57" s="40" t="s">
        <v>1201</v>
      </c>
      <c r="AA57" s="40">
        <v>10</v>
      </c>
      <c r="AB57" s="40">
        <v>1</v>
      </c>
      <c r="AC57" s="40"/>
      <c r="AD57" s="40">
        <v>1048710</v>
      </c>
      <c r="AE57" s="41" t="s">
        <v>1230</v>
      </c>
      <c r="AF57" s="40">
        <v>1048710</v>
      </c>
      <c r="AG57" s="40" t="s">
        <v>1203</v>
      </c>
      <c r="AH57" s="40" t="s">
        <v>83</v>
      </c>
      <c r="AI57" s="40">
        <v>12.1</v>
      </c>
      <c r="AJ57" s="40">
        <v>5</v>
      </c>
      <c r="AN57" s="419" t="s">
        <v>1473</v>
      </c>
    </row>
    <row r="58" spans="1:41" x14ac:dyDescent="0.25">
      <c r="A58" s="104" t="s">
        <v>55</v>
      </c>
      <c r="B58" s="101" t="s">
        <v>1062</v>
      </c>
      <c r="C58" s="101">
        <f>SUM(I58,K58,M58,O58,Q58,S58,U58,W58,Y58)</f>
        <v>95</v>
      </c>
      <c r="D58" s="101" t="s">
        <v>94</v>
      </c>
      <c r="E58" s="101" t="s">
        <v>1063</v>
      </c>
      <c r="F58" s="101"/>
      <c r="G58" s="101" t="s">
        <v>1064</v>
      </c>
      <c r="H58" s="101"/>
      <c r="I58" s="101">
        <v>50</v>
      </c>
      <c r="J58" s="101"/>
      <c r="K58" s="101">
        <v>5</v>
      </c>
      <c r="L58" s="107" t="s">
        <v>1065</v>
      </c>
      <c r="M58" s="101">
        <v>20</v>
      </c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>
        <v>20</v>
      </c>
      <c r="Z58" s="101" t="s">
        <v>882</v>
      </c>
      <c r="AA58" s="101">
        <v>10</v>
      </c>
      <c r="AB58" s="101">
        <v>10</v>
      </c>
      <c r="AC58" s="101"/>
      <c r="AD58" s="101" t="s">
        <v>1066</v>
      </c>
      <c r="AE58" s="101" t="s">
        <v>1067</v>
      </c>
      <c r="AF58" s="107" t="s">
        <v>1068</v>
      </c>
      <c r="AG58" s="101">
        <v>0</v>
      </c>
      <c r="AH58" s="101" t="s">
        <v>83</v>
      </c>
      <c r="AI58" s="102">
        <v>47</v>
      </c>
      <c r="AJ58" s="101">
        <v>5</v>
      </c>
      <c r="AK58" s="101">
        <f>(25/AI58)*100</f>
        <v>53.191489361702125</v>
      </c>
      <c r="AL58" s="38"/>
      <c r="AM58" s="38"/>
      <c r="AN58" s="408"/>
    </row>
    <row r="59" spans="1:41" x14ac:dyDescent="0.25">
      <c r="A59" s="104" t="s">
        <v>55</v>
      </c>
      <c r="B59" s="101" t="s">
        <v>1062</v>
      </c>
      <c r="C59" s="101">
        <v>95</v>
      </c>
      <c r="D59" s="101" t="s">
        <v>94</v>
      </c>
      <c r="E59" s="101" t="s">
        <v>1063</v>
      </c>
      <c r="F59" s="101"/>
      <c r="G59" s="101"/>
      <c r="H59" s="101"/>
      <c r="I59" s="101"/>
      <c r="J59" s="101"/>
      <c r="K59" s="101"/>
      <c r="L59" s="107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 t="s">
        <v>882</v>
      </c>
      <c r="AA59" s="101">
        <v>10</v>
      </c>
      <c r="AB59" s="101">
        <v>10</v>
      </c>
      <c r="AC59" s="101"/>
      <c r="AD59" s="101" t="s">
        <v>1069</v>
      </c>
      <c r="AE59" s="101" t="s">
        <v>1070</v>
      </c>
      <c r="AF59" s="107" t="s">
        <v>1071</v>
      </c>
      <c r="AG59" s="101">
        <v>0</v>
      </c>
      <c r="AH59" s="101" t="s">
        <v>83</v>
      </c>
      <c r="AI59" s="102">
        <v>47</v>
      </c>
      <c r="AJ59" s="101">
        <v>5</v>
      </c>
      <c r="AK59" s="38"/>
      <c r="AN59" s="442" t="s">
        <v>1491</v>
      </c>
      <c r="AO59" s="29"/>
    </row>
    <row r="60" spans="1:41" x14ac:dyDescent="0.25">
      <c r="A60" s="104" t="s">
        <v>55</v>
      </c>
      <c r="B60" s="101" t="s">
        <v>1062</v>
      </c>
      <c r="C60" s="101">
        <v>95</v>
      </c>
      <c r="D60" s="101" t="s">
        <v>94</v>
      </c>
      <c r="E60" s="101" t="s">
        <v>1063</v>
      </c>
      <c r="F60" s="101"/>
      <c r="G60" s="101"/>
      <c r="H60" s="101"/>
      <c r="I60" s="101"/>
      <c r="J60" s="101"/>
      <c r="K60" s="101"/>
      <c r="L60" s="107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 t="s">
        <v>882</v>
      </c>
      <c r="AA60" s="101">
        <v>10</v>
      </c>
      <c r="AB60" s="101">
        <v>10</v>
      </c>
      <c r="AC60" s="101"/>
      <c r="AD60" s="101" t="s">
        <v>1072</v>
      </c>
      <c r="AE60" s="101" t="s">
        <v>1073</v>
      </c>
      <c r="AF60" s="107" t="s">
        <v>1074</v>
      </c>
      <c r="AG60" s="101">
        <v>0</v>
      </c>
      <c r="AH60" s="101" t="s">
        <v>83</v>
      </c>
      <c r="AI60" s="102">
        <v>47</v>
      </c>
      <c r="AJ60" s="101">
        <v>5</v>
      </c>
      <c r="AK60" s="38"/>
      <c r="AL60" s="38"/>
      <c r="AM60" s="38"/>
      <c r="AN60" s="405"/>
    </row>
    <row r="61" spans="1:41" ht="105" x14ac:dyDescent="0.25">
      <c r="A61" s="39" t="s">
        <v>55</v>
      </c>
      <c r="B61" s="40" t="s">
        <v>1062</v>
      </c>
      <c r="C61" s="40">
        <f t="shared" ref="C61:C67" si="1">SUM(I61,K61,M61,O61,Q61,S61,U61,W61,Y61)</f>
        <v>95</v>
      </c>
      <c r="D61" s="40" t="s">
        <v>94</v>
      </c>
      <c r="E61" s="40" t="s">
        <v>1063</v>
      </c>
      <c r="F61" s="40"/>
      <c r="G61" s="41" t="s">
        <v>1064</v>
      </c>
      <c r="H61" s="40"/>
      <c r="I61" s="40">
        <v>50</v>
      </c>
      <c r="J61" s="40"/>
      <c r="K61" s="40">
        <v>5</v>
      </c>
      <c r="L61" s="43" t="s">
        <v>1065</v>
      </c>
      <c r="M61" s="40">
        <v>20</v>
      </c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>
        <v>20</v>
      </c>
      <c r="Z61" s="40" t="s">
        <v>1201</v>
      </c>
      <c r="AA61" s="40">
        <v>5</v>
      </c>
      <c r="AB61" s="40">
        <v>1</v>
      </c>
      <c r="AC61" s="40"/>
      <c r="AD61" s="40">
        <v>1080424</v>
      </c>
      <c r="AE61" s="41" t="s">
        <v>1231</v>
      </c>
      <c r="AF61" s="40">
        <v>1080424</v>
      </c>
      <c r="AG61" s="40" t="s">
        <v>1203</v>
      </c>
      <c r="AH61" s="40" t="s">
        <v>83</v>
      </c>
      <c r="AI61" s="40">
        <v>60</v>
      </c>
      <c r="AJ61" s="40">
        <v>5</v>
      </c>
      <c r="AK61" s="40">
        <f>(25/AI61)*100</f>
        <v>41.666666666666671</v>
      </c>
      <c r="AN61" s="442" t="s">
        <v>1491</v>
      </c>
      <c r="AO61" s="29"/>
    </row>
    <row r="62" spans="1:41" ht="105" x14ac:dyDescent="0.25">
      <c r="A62" s="39" t="s">
        <v>55</v>
      </c>
      <c r="B62" s="40" t="s">
        <v>1062</v>
      </c>
      <c r="C62" s="40">
        <f t="shared" si="1"/>
        <v>95</v>
      </c>
      <c r="D62" s="40" t="s">
        <v>94</v>
      </c>
      <c r="E62" s="40" t="s">
        <v>1063</v>
      </c>
      <c r="F62" s="40"/>
      <c r="G62" s="41" t="s">
        <v>1064</v>
      </c>
      <c r="H62" s="40"/>
      <c r="I62" s="40">
        <v>50</v>
      </c>
      <c r="J62" s="40"/>
      <c r="K62" s="40">
        <v>5</v>
      </c>
      <c r="L62" s="43" t="s">
        <v>1065</v>
      </c>
      <c r="M62" s="40">
        <v>20</v>
      </c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>
        <v>20</v>
      </c>
      <c r="Z62" s="40" t="s">
        <v>1201</v>
      </c>
      <c r="AA62" s="40">
        <v>10</v>
      </c>
      <c r="AB62" s="40">
        <v>1</v>
      </c>
      <c r="AC62" s="40"/>
      <c r="AD62" s="40">
        <v>1052536</v>
      </c>
      <c r="AE62" s="41" t="s">
        <v>1232</v>
      </c>
      <c r="AF62" s="40">
        <v>1052536</v>
      </c>
      <c r="AG62" s="40" t="s">
        <v>1203</v>
      </c>
      <c r="AH62" s="40" t="s">
        <v>83</v>
      </c>
      <c r="AI62" s="40">
        <v>49.5</v>
      </c>
      <c r="AJ62" s="40">
        <v>5</v>
      </c>
      <c r="AN62" s="405"/>
    </row>
    <row r="63" spans="1:41" ht="105" x14ac:dyDescent="0.25">
      <c r="A63" s="39" t="s">
        <v>55</v>
      </c>
      <c r="B63" s="40" t="s">
        <v>1062</v>
      </c>
      <c r="C63" s="40">
        <f t="shared" si="1"/>
        <v>95</v>
      </c>
      <c r="D63" s="40" t="s">
        <v>94</v>
      </c>
      <c r="E63" s="40" t="s">
        <v>1063</v>
      </c>
      <c r="F63" s="40"/>
      <c r="G63" s="41" t="s">
        <v>1064</v>
      </c>
      <c r="H63" s="40"/>
      <c r="I63" s="40">
        <v>50</v>
      </c>
      <c r="J63" s="40"/>
      <c r="K63" s="40">
        <v>5</v>
      </c>
      <c r="L63" s="43" t="s">
        <v>1065</v>
      </c>
      <c r="M63" s="40">
        <v>20</v>
      </c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>
        <v>20</v>
      </c>
      <c r="Z63" s="40" t="s">
        <v>1201</v>
      </c>
      <c r="AA63" s="40">
        <v>10</v>
      </c>
      <c r="AB63" s="40">
        <v>1</v>
      </c>
      <c r="AC63" s="40"/>
      <c r="AD63" s="40">
        <v>1052535</v>
      </c>
      <c r="AE63" s="41" t="s">
        <v>1233</v>
      </c>
      <c r="AF63" s="40">
        <v>1052535</v>
      </c>
      <c r="AG63" s="40" t="s">
        <v>1203</v>
      </c>
      <c r="AH63" s="40" t="s">
        <v>83</v>
      </c>
      <c r="AI63" s="40">
        <v>49.5</v>
      </c>
      <c r="AJ63" s="40">
        <v>5</v>
      </c>
      <c r="AN63" s="405"/>
    </row>
    <row r="64" spans="1:41" ht="105" x14ac:dyDescent="0.25">
      <c r="A64" s="39" t="s">
        <v>55</v>
      </c>
      <c r="B64" s="40" t="s">
        <v>1062</v>
      </c>
      <c r="C64" s="40">
        <f t="shared" si="1"/>
        <v>95</v>
      </c>
      <c r="D64" s="40" t="s">
        <v>94</v>
      </c>
      <c r="E64" s="40" t="s">
        <v>1063</v>
      </c>
      <c r="F64" s="40"/>
      <c r="G64" s="41" t="s">
        <v>1064</v>
      </c>
      <c r="H64" s="40"/>
      <c r="I64" s="40">
        <v>50</v>
      </c>
      <c r="J64" s="40"/>
      <c r="K64" s="40">
        <v>5</v>
      </c>
      <c r="L64" s="43" t="s">
        <v>1065</v>
      </c>
      <c r="M64" s="40">
        <v>20</v>
      </c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>
        <v>20</v>
      </c>
      <c r="Z64" s="40" t="s">
        <v>1201</v>
      </c>
      <c r="AA64" s="40">
        <v>5</v>
      </c>
      <c r="AB64" s="40">
        <v>1</v>
      </c>
      <c r="AC64" s="40"/>
      <c r="AD64" s="40">
        <v>1083147</v>
      </c>
      <c r="AE64" s="41" t="s">
        <v>1234</v>
      </c>
      <c r="AF64" s="40">
        <v>1083147</v>
      </c>
      <c r="AG64" s="40" t="s">
        <v>1203</v>
      </c>
      <c r="AH64" s="40" t="s">
        <v>83</v>
      </c>
      <c r="AI64" s="40">
        <v>61.5</v>
      </c>
      <c r="AJ64" s="40">
        <v>5</v>
      </c>
      <c r="AN64" s="405"/>
    </row>
    <row r="65" spans="1:41" ht="105" x14ac:dyDescent="0.25">
      <c r="A65" s="39" t="s">
        <v>55</v>
      </c>
      <c r="B65" s="40" t="s">
        <v>1062</v>
      </c>
      <c r="C65" s="40">
        <f t="shared" si="1"/>
        <v>95</v>
      </c>
      <c r="D65" s="40" t="s">
        <v>94</v>
      </c>
      <c r="E65" s="143" t="s">
        <v>1063</v>
      </c>
      <c r="F65" s="40"/>
      <c r="G65" s="41" t="s">
        <v>1064</v>
      </c>
      <c r="H65" s="40"/>
      <c r="I65" s="40">
        <v>50</v>
      </c>
      <c r="J65" s="40"/>
      <c r="K65" s="40">
        <v>5</v>
      </c>
      <c r="L65" s="43" t="s">
        <v>1065</v>
      </c>
      <c r="M65" s="40">
        <v>20</v>
      </c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>
        <v>20</v>
      </c>
      <c r="Z65" s="40" t="s">
        <v>1201</v>
      </c>
      <c r="AA65" s="40">
        <v>5</v>
      </c>
      <c r="AB65" s="40">
        <v>1</v>
      </c>
      <c r="AC65" s="40"/>
      <c r="AD65" s="40">
        <v>1083148</v>
      </c>
      <c r="AE65" s="41" t="s">
        <v>1235</v>
      </c>
      <c r="AF65" s="40">
        <v>1083148</v>
      </c>
      <c r="AG65" s="40" t="s">
        <v>1203</v>
      </c>
      <c r="AH65" s="40" t="s">
        <v>83</v>
      </c>
      <c r="AI65" s="40">
        <v>61.5</v>
      </c>
      <c r="AJ65" s="40">
        <v>5</v>
      </c>
      <c r="AN65" s="405"/>
    </row>
    <row r="66" spans="1:41" ht="105" x14ac:dyDescent="0.25">
      <c r="A66" s="128" t="s">
        <v>55</v>
      </c>
      <c r="B66" s="122" t="s">
        <v>1062</v>
      </c>
      <c r="C66" s="122">
        <f t="shared" si="1"/>
        <v>95</v>
      </c>
      <c r="D66" s="122" t="s">
        <v>94</v>
      </c>
      <c r="E66" s="122" t="s">
        <v>1063</v>
      </c>
      <c r="F66" s="122"/>
      <c r="G66" s="123" t="s">
        <v>1064</v>
      </c>
      <c r="H66" s="122"/>
      <c r="I66" s="122">
        <v>50</v>
      </c>
      <c r="J66" s="122"/>
      <c r="K66" s="122">
        <v>5</v>
      </c>
      <c r="L66" s="124" t="s">
        <v>1065</v>
      </c>
      <c r="M66" s="122">
        <v>20</v>
      </c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>
        <v>20</v>
      </c>
      <c r="Z66" s="122" t="s">
        <v>1283</v>
      </c>
      <c r="AA66" s="122">
        <v>5</v>
      </c>
      <c r="AB66" s="122">
        <v>5</v>
      </c>
      <c r="AC66" s="122"/>
      <c r="AD66" s="124">
        <v>1057100</v>
      </c>
      <c r="AE66" s="122" t="s">
        <v>1320</v>
      </c>
      <c r="AF66" s="125">
        <v>1057100</v>
      </c>
      <c r="AG66" s="122">
        <v>1</v>
      </c>
      <c r="AH66" s="122" t="s">
        <v>83</v>
      </c>
      <c r="AI66" s="126">
        <v>28</v>
      </c>
      <c r="AJ66" s="122">
        <v>3</v>
      </c>
      <c r="AK66" s="122">
        <f>(25/AI66)*100</f>
        <v>89.285714285714292</v>
      </c>
      <c r="AN66" s="442" t="s">
        <v>1491</v>
      </c>
      <c r="AO66" s="29"/>
    </row>
    <row r="67" spans="1:41" ht="15.75" thickBot="1" x14ac:dyDescent="0.3">
      <c r="A67" s="128" t="s">
        <v>55</v>
      </c>
      <c r="B67" s="122" t="s">
        <v>1062</v>
      </c>
      <c r="C67" s="122">
        <f t="shared" si="1"/>
        <v>0</v>
      </c>
      <c r="D67" s="122" t="s">
        <v>94</v>
      </c>
      <c r="E67" s="122" t="s">
        <v>1063</v>
      </c>
      <c r="F67" s="122"/>
      <c r="G67" s="123"/>
      <c r="H67" s="122"/>
      <c r="I67" s="122"/>
      <c r="J67" s="122"/>
      <c r="K67" s="122"/>
      <c r="L67" s="124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34" t="s">
        <v>1283</v>
      </c>
      <c r="AA67" s="134">
        <v>5</v>
      </c>
      <c r="AB67" s="134">
        <v>5</v>
      </c>
      <c r="AC67" s="134"/>
      <c r="AD67" s="133" t="s">
        <v>1321</v>
      </c>
      <c r="AE67" s="134" t="s">
        <v>1322</v>
      </c>
      <c r="AF67" s="135" t="s">
        <v>1321</v>
      </c>
      <c r="AG67" s="134">
        <v>1</v>
      </c>
      <c r="AH67" s="134" t="s">
        <v>83</v>
      </c>
      <c r="AI67" s="136">
        <v>25</v>
      </c>
      <c r="AJ67" s="134">
        <v>3</v>
      </c>
      <c r="AK67" s="128">
        <f>(25/AI67)*100</f>
        <v>100</v>
      </c>
      <c r="AN67" s="465" t="s">
        <v>1491</v>
      </c>
      <c r="AO67" s="29"/>
    </row>
    <row r="68" spans="1:41" ht="15.75" thickBot="1" x14ac:dyDescent="0.3">
      <c r="A68" s="128" t="s">
        <v>55</v>
      </c>
      <c r="B68" t="s">
        <v>1469</v>
      </c>
      <c r="D68" t="s">
        <v>71</v>
      </c>
      <c r="E68">
        <v>19012</v>
      </c>
      <c r="Z68" s="40" t="s">
        <v>1470</v>
      </c>
      <c r="AK68" t="s">
        <v>1471</v>
      </c>
    </row>
    <row r="69" spans="1:41" s="38" customFormat="1" ht="90.75" thickBot="1" x14ac:dyDescent="0.3">
      <c r="A69" s="128" t="s">
        <v>55</v>
      </c>
      <c r="B69" s="122" t="s">
        <v>1315</v>
      </c>
      <c r="C69" s="122"/>
      <c r="D69" s="137" t="s">
        <v>71</v>
      </c>
      <c r="E69" s="138">
        <v>19013</v>
      </c>
      <c r="F69" s="122"/>
      <c r="G69" s="123" t="s">
        <v>1316</v>
      </c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 t="s">
        <v>1283</v>
      </c>
      <c r="AA69" s="122">
        <v>18</v>
      </c>
      <c r="AB69" s="122">
        <v>18</v>
      </c>
      <c r="AC69" s="122"/>
      <c r="AD69" s="124" t="s">
        <v>1317</v>
      </c>
      <c r="AE69" s="122" t="s">
        <v>1318</v>
      </c>
      <c r="AF69" s="125" t="s">
        <v>1317</v>
      </c>
      <c r="AG69" s="122">
        <v>1</v>
      </c>
      <c r="AH69" s="122" t="s">
        <v>1286</v>
      </c>
      <c r="AI69" s="126">
        <v>38</v>
      </c>
      <c r="AJ69" s="122">
        <v>3</v>
      </c>
      <c r="AK69" t="s">
        <v>1472</v>
      </c>
      <c r="AL69"/>
      <c r="AN69" s="452" t="s">
        <v>1473</v>
      </c>
    </row>
    <row r="70" spans="1:41" s="38" customFormat="1" ht="105" x14ac:dyDescent="0.25">
      <c r="A70" s="60" t="s">
        <v>55</v>
      </c>
      <c r="B70" s="58" t="s">
        <v>551</v>
      </c>
      <c r="C70" s="58">
        <f>SUM(I70,K70,M70,O70,Q70,S70,U70,W70,Y70)</f>
        <v>1407</v>
      </c>
      <c r="D70" s="58" t="s">
        <v>94</v>
      </c>
      <c r="E70" s="58">
        <v>323880</v>
      </c>
      <c r="F70" s="58"/>
      <c r="G70" s="59" t="s">
        <v>552</v>
      </c>
      <c r="H70" s="58"/>
      <c r="I70" s="58">
        <v>900</v>
      </c>
      <c r="J70" s="58">
        <v>323880</v>
      </c>
      <c r="K70" s="58">
        <v>67</v>
      </c>
      <c r="L70" s="58"/>
      <c r="M70" s="58"/>
      <c r="N70" s="58"/>
      <c r="O70" s="58"/>
      <c r="P70" s="58"/>
      <c r="Q70" s="58"/>
      <c r="R70" s="58"/>
      <c r="S70" s="58">
        <v>10</v>
      </c>
      <c r="T70" s="58"/>
      <c r="U70" s="58">
        <v>410</v>
      </c>
      <c r="V70" s="58"/>
      <c r="W70" s="58"/>
      <c r="X70" s="58"/>
      <c r="Y70" s="58">
        <v>20</v>
      </c>
      <c r="Z70" s="58" t="s">
        <v>475</v>
      </c>
      <c r="AA70" s="58">
        <v>10</v>
      </c>
      <c r="AB70" s="58">
        <v>10</v>
      </c>
      <c r="AC70" s="58"/>
      <c r="AD70" s="58" t="s">
        <v>553</v>
      </c>
      <c r="AE70" s="62" t="s">
        <v>554</v>
      </c>
      <c r="AF70" s="58" t="s">
        <v>553</v>
      </c>
      <c r="AG70" s="58">
        <v>0</v>
      </c>
      <c r="AH70" s="58" t="s">
        <v>478</v>
      </c>
      <c r="AI70" s="58">
        <v>21.5</v>
      </c>
      <c r="AJ70" s="58">
        <v>5</v>
      </c>
      <c r="AK70"/>
      <c r="AL70"/>
      <c r="AM70"/>
      <c r="AN70" s="421"/>
    </row>
    <row r="71" spans="1:41" s="38" customFormat="1" ht="38.25" x14ac:dyDescent="0.25">
      <c r="A71" s="60" t="s">
        <v>55</v>
      </c>
      <c r="B71" s="58" t="s">
        <v>551</v>
      </c>
      <c r="C71" s="58">
        <f>SUM(I71,K71,M71,O71,Q71,S71,U71,W71,Y71)</f>
        <v>0</v>
      </c>
      <c r="D71" s="58" t="s">
        <v>94</v>
      </c>
      <c r="E71" s="58">
        <v>323880</v>
      </c>
      <c r="F71" s="58"/>
      <c r="G71" s="59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 t="s">
        <v>475</v>
      </c>
      <c r="AA71" s="58">
        <v>10</v>
      </c>
      <c r="AB71" s="58">
        <v>10</v>
      </c>
      <c r="AC71" s="58"/>
      <c r="AD71" s="58" t="s">
        <v>555</v>
      </c>
      <c r="AE71" s="62" t="s">
        <v>556</v>
      </c>
      <c r="AF71" s="58" t="s">
        <v>555</v>
      </c>
      <c r="AG71" s="58">
        <v>0</v>
      </c>
      <c r="AH71" s="58" t="s">
        <v>478</v>
      </c>
      <c r="AI71" s="58">
        <v>21.5</v>
      </c>
      <c r="AJ71" s="58">
        <v>5</v>
      </c>
      <c r="AK71"/>
      <c r="AL71"/>
      <c r="AM71"/>
      <c r="AN71" s="422"/>
    </row>
    <row r="72" spans="1:41" s="38" customFormat="1" ht="38.25" x14ac:dyDescent="0.25">
      <c r="A72" s="60" t="s">
        <v>55</v>
      </c>
      <c r="B72" s="58" t="s">
        <v>551</v>
      </c>
      <c r="C72" s="58">
        <f>SUM(I72,K72,M72,O72,Q72,S72,U72,W72,Y72)</f>
        <v>0</v>
      </c>
      <c r="D72" s="58" t="s">
        <v>94</v>
      </c>
      <c r="E72" s="58">
        <v>323880</v>
      </c>
      <c r="F72" s="58"/>
      <c r="G72" s="59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 t="s">
        <v>475</v>
      </c>
      <c r="AA72" s="58">
        <v>10</v>
      </c>
      <c r="AB72" s="58">
        <v>10</v>
      </c>
      <c r="AC72" s="58"/>
      <c r="AD72" s="58" t="s">
        <v>557</v>
      </c>
      <c r="AE72" s="62" t="s">
        <v>558</v>
      </c>
      <c r="AF72" s="58" t="s">
        <v>557</v>
      </c>
      <c r="AG72" s="58">
        <v>0</v>
      </c>
      <c r="AH72" s="58" t="s">
        <v>478</v>
      </c>
      <c r="AI72" s="58">
        <v>21.5</v>
      </c>
      <c r="AJ72" s="58">
        <v>5</v>
      </c>
      <c r="AK72" s="58">
        <f>(19.7/AI72)*100</f>
        <v>91.627906976744171</v>
      </c>
      <c r="AM72"/>
      <c r="AN72" s="393" t="s">
        <v>1481</v>
      </c>
    </row>
    <row r="73" spans="1:41" s="38" customFormat="1" x14ac:dyDescent="0.25">
      <c r="A73" s="70" t="s">
        <v>55</v>
      </c>
      <c r="B73" s="72" t="s">
        <v>551</v>
      </c>
      <c r="C73" s="72">
        <f>SUM(I73,K73,M73,O73,Q73,S73,U73,W73,Y73)</f>
        <v>1407</v>
      </c>
      <c r="D73" s="72" t="s">
        <v>94</v>
      </c>
      <c r="E73" s="72">
        <v>323880</v>
      </c>
      <c r="F73" s="72"/>
      <c r="G73" s="73"/>
      <c r="H73" s="72"/>
      <c r="I73" s="72">
        <v>900</v>
      </c>
      <c r="J73" s="72">
        <v>323880</v>
      </c>
      <c r="K73" s="72">
        <v>67</v>
      </c>
      <c r="L73" s="72"/>
      <c r="M73" s="72"/>
      <c r="N73" s="72"/>
      <c r="O73" s="72"/>
      <c r="P73" s="72"/>
      <c r="Q73" s="72"/>
      <c r="R73" s="72"/>
      <c r="S73" s="72">
        <v>10</v>
      </c>
      <c r="T73" s="72"/>
      <c r="U73" s="72">
        <v>410</v>
      </c>
      <c r="V73" s="72"/>
      <c r="W73" s="72"/>
      <c r="X73" s="72"/>
      <c r="Y73" s="72">
        <v>20</v>
      </c>
      <c r="Z73" s="72" t="s">
        <v>622</v>
      </c>
      <c r="AA73" s="72" t="s">
        <v>627</v>
      </c>
      <c r="AB73" s="72" t="s">
        <v>628</v>
      </c>
      <c r="AC73" s="72"/>
      <c r="AD73" s="72">
        <v>282536</v>
      </c>
      <c r="AE73" s="72" t="s">
        <v>677</v>
      </c>
      <c r="AF73" s="72">
        <v>282536</v>
      </c>
      <c r="AG73" s="72">
        <v>0</v>
      </c>
      <c r="AH73" s="72" t="s">
        <v>626</v>
      </c>
      <c r="AI73" s="72">
        <v>31.72</v>
      </c>
      <c r="AJ73" s="72">
        <v>5</v>
      </c>
      <c r="AK73"/>
      <c r="AL73"/>
      <c r="AM73"/>
      <c r="AN73" s="422"/>
    </row>
    <row r="74" spans="1:41" s="38" customFormat="1" x14ac:dyDescent="0.25">
      <c r="A74" s="70" t="s">
        <v>55</v>
      </c>
      <c r="B74" s="72" t="s">
        <v>551</v>
      </c>
      <c r="C74" s="72">
        <v>1407</v>
      </c>
      <c r="D74" s="72" t="s">
        <v>94</v>
      </c>
      <c r="E74" s="72">
        <v>323880</v>
      </c>
      <c r="F74" s="72"/>
      <c r="G74" s="73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 t="s">
        <v>622</v>
      </c>
      <c r="AA74" s="72" t="s">
        <v>627</v>
      </c>
      <c r="AB74" s="72" t="s">
        <v>628</v>
      </c>
      <c r="AC74" s="72"/>
      <c r="AD74" s="72">
        <v>282535</v>
      </c>
      <c r="AE74" s="72" t="s">
        <v>678</v>
      </c>
      <c r="AF74" s="72">
        <v>282535</v>
      </c>
      <c r="AG74" s="72">
        <v>0</v>
      </c>
      <c r="AH74" s="72" t="s">
        <v>626</v>
      </c>
      <c r="AI74" s="72">
        <v>31.72</v>
      </c>
      <c r="AJ74" s="72">
        <v>5</v>
      </c>
      <c r="AK74"/>
      <c r="AL74"/>
      <c r="AM74"/>
      <c r="AN74" s="422"/>
    </row>
    <row r="75" spans="1:41" s="38" customFormat="1" x14ac:dyDescent="0.25">
      <c r="A75" s="70" t="s">
        <v>55</v>
      </c>
      <c r="B75" s="72" t="s">
        <v>551</v>
      </c>
      <c r="C75" s="72">
        <v>1407</v>
      </c>
      <c r="D75" s="72" t="s">
        <v>94</v>
      </c>
      <c r="E75" s="72">
        <v>323880</v>
      </c>
      <c r="F75" s="72"/>
      <c r="G75" s="73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 t="s">
        <v>622</v>
      </c>
      <c r="AA75" s="72" t="s">
        <v>627</v>
      </c>
      <c r="AB75" s="72" t="s">
        <v>628</v>
      </c>
      <c r="AC75" s="72"/>
      <c r="AD75" s="72">
        <v>282534</v>
      </c>
      <c r="AE75" s="72" t="s">
        <v>679</v>
      </c>
      <c r="AF75" s="72">
        <v>282534</v>
      </c>
      <c r="AG75" s="72">
        <v>0</v>
      </c>
      <c r="AH75" s="72" t="s">
        <v>626</v>
      </c>
      <c r="AI75" s="72">
        <v>31.72</v>
      </c>
      <c r="AJ75" s="72">
        <v>5</v>
      </c>
      <c r="AK75" s="72">
        <f>(19.7/AI75)*100</f>
        <v>62.105926860025221</v>
      </c>
      <c r="AL75"/>
      <c r="AM75"/>
      <c r="AN75" s="422"/>
    </row>
    <row r="76" spans="1:41" s="38" customFormat="1" x14ac:dyDescent="0.25">
      <c r="A76" s="104" t="s">
        <v>55</v>
      </c>
      <c r="B76" s="101" t="s">
        <v>551</v>
      </c>
      <c r="C76" s="101">
        <f>SUM(I76,K76,M76,O76,Q76,S76,U76,W76,Y76)</f>
        <v>1407</v>
      </c>
      <c r="D76" s="101" t="s">
        <v>94</v>
      </c>
      <c r="E76" s="101">
        <v>323880</v>
      </c>
      <c r="F76" s="101"/>
      <c r="G76" s="101" t="s">
        <v>552</v>
      </c>
      <c r="H76" s="101"/>
      <c r="I76" s="101">
        <v>900</v>
      </c>
      <c r="J76" s="101">
        <v>323880</v>
      </c>
      <c r="K76" s="101">
        <v>67</v>
      </c>
      <c r="L76" s="101"/>
      <c r="M76" s="101"/>
      <c r="N76" s="101"/>
      <c r="O76" s="101"/>
      <c r="P76" s="101"/>
      <c r="Q76" s="101"/>
      <c r="R76" s="101"/>
      <c r="S76" s="101">
        <v>10</v>
      </c>
      <c r="T76" s="101"/>
      <c r="U76" s="101">
        <v>410</v>
      </c>
      <c r="V76" s="101"/>
      <c r="W76" s="101"/>
      <c r="X76" s="101"/>
      <c r="Y76" s="101">
        <v>20</v>
      </c>
      <c r="Z76" s="101" t="s">
        <v>882</v>
      </c>
      <c r="AA76" s="101">
        <v>10</v>
      </c>
      <c r="AB76" s="101">
        <v>10</v>
      </c>
      <c r="AC76" s="101"/>
      <c r="AD76" s="101" t="s">
        <v>1052</v>
      </c>
      <c r="AE76" s="101" t="s">
        <v>1053</v>
      </c>
      <c r="AF76" s="101">
        <v>3139009</v>
      </c>
      <c r="AG76" s="101">
        <v>0</v>
      </c>
      <c r="AH76" s="101" t="s">
        <v>83</v>
      </c>
      <c r="AI76" s="102">
        <v>22</v>
      </c>
      <c r="AJ76" s="101">
        <v>5</v>
      </c>
      <c r="AN76" s="422"/>
    </row>
    <row r="77" spans="1:41" s="38" customFormat="1" x14ac:dyDescent="0.25">
      <c r="A77" s="104" t="s">
        <v>55</v>
      </c>
      <c r="B77" s="101" t="s">
        <v>551</v>
      </c>
      <c r="C77" s="101">
        <v>1407</v>
      </c>
      <c r="D77" s="101" t="s">
        <v>94</v>
      </c>
      <c r="E77" s="101">
        <v>323880</v>
      </c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 t="s">
        <v>882</v>
      </c>
      <c r="AA77" s="101">
        <v>10</v>
      </c>
      <c r="AB77" s="101">
        <v>10</v>
      </c>
      <c r="AC77" s="101"/>
      <c r="AD77" s="101" t="s">
        <v>1054</v>
      </c>
      <c r="AE77" s="101" t="s">
        <v>1055</v>
      </c>
      <c r="AF77" s="107" t="s">
        <v>1056</v>
      </c>
      <c r="AG77" s="101">
        <v>0</v>
      </c>
      <c r="AH77" s="101" t="s">
        <v>83</v>
      </c>
      <c r="AI77" s="102">
        <v>22</v>
      </c>
      <c r="AJ77" s="101">
        <v>5</v>
      </c>
      <c r="AN77" s="422"/>
    </row>
    <row r="78" spans="1:41" s="38" customFormat="1" x14ac:dyDescent="0.25">
      <c r="A78" s="104" t="s">
        <v>55</v>
      </c>
      <c r="B78" s="101" t="s">
        <v>551</v>
      </c>
      <c r="C78" s="101">
        <v>1407</v>
      </c>
      <c r="D78" s="101" t="s">
        <v>94</v>
      </c>
      <c r="E78" s="101">
        <v>323880</v>
      </c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 t="s">
        <v>882</v>
      </c>
      <c r="AA78" s="101">
        <v>10</v>
      </c>
      <c r="AB78" s="101">
        <v>10</v>
      </c>
      <c r="AC78" s="101"/>
      <c r="AD78" s="101" t="s">
        <v>1057</v>
      </c>
      <c r="AE78" s="101" t="s">
        <v>1058</v>
      </c>
      <c r="AF78" s="107" t="s">
        <v>1056</v>
      </c>
      <c r="AG78" s="101">
        <v>0</v>
      </c>
      <c r="AH78" s="101" t="s">
        <v>83</v>
      </c>
      <c r="AI78" s="102">
        <v>22</v>
      </c>
      <c r="AJ78" s="101">
        <v>5</v>
      </c>
      <c r="AN78" s="422"/>
    </row>
    <row r="79" spans="1:41" s="38" customFormat="1" x14ac:dyDescent="0.25">
      <c r="A79" s="104" t="s">
        <v>55</v>
      </c>
      <c r="B79" s="101" t="s">
        <v>551</v>
      </c>
      <c r="C79" s="101">
        <v>1407</v>
      </c>
      <c r="D79" s="101" t="s">
        <v>94</v>
      </c>
      <c r="E79" s="101">
        <v>323880</v>
      </c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 t="s">
        <v>882</v>
      </c>
      <c r="AA79" s="101">
        <v>10</v>
      </c>
      <c r="AB79" s="101">
        <v>10</v>
      </c>
      <c r="AC79" s="101"/>
      <c r="AD79" s="101" t="s">
        <v>1059</v>
      </c>
      <c r="AE79" s="101" t="s">
        <v>1060</v>
      </c>
      <c r="AF79" s="107" t="s">
        <v>1061</v>
      </c>
      <c r="AG79" s="101">
        <v>0</v>
      </c>
      <c r="AH79" s="101" t="s">
        <v>83</v>
      </c>
      <c r="AI79" s="102">
        <v>22</v>
      </c>
      <c r="AJ79" s="101">
        <v>5</v>
      </c>
      <c r="AK79" s="101">
        <f>(19.7/AI79)*100</f>
        <v>89.545454545454533</v>
      </c>
      <c r="AN79" s="393" t="s">
        <v>1481</v>
      </c>
    </row>
    <row r="80" spans="1:41" s="38" customFormat="1" ht="105" x14ac:dyDescent="0.25">
      <c r="A80" s="39" t="s">
        <v>55</v>
      </c>
      <c r="B80" s="40" t="s">
        <v>551</v>
      </c>
      <c r="C80" s="40">
        <f t="shared" ref="C80:C100" si="2">SUM(I80,K80,M80,O80,Q80,S80,U80,W80,Y80)</f>
        <v>1407</v>
      </c>
      <c r="D80" s="40" t="s">
        <v>94</v>
      </c>
      <c r="E80" s="40">
        <v>323880</v>
      </c>
      <c r="F80" s="40"/>
      <c r="G80" s="41" t="s">
        <v>552</v>
      </c>
      <c r="H80" s="40"/>
      <c r="I80" s="40">
        <v>900</v>
      </c>
      <c r="J80" s="40">
        <v>323880</v>
      </c>
      <c r="K80" s="40">
        <v>67</v>
      </c>
      <c r="L80" s="40"/>
      <c r="M80" s="40"/>
      <c r="N80" s="40"/>
      <c r="O80" s="40"/>
      <c r="P80" s="40"/>
      <c r="Q80" s="40"/>
      <c r="R80" s="40"/>
      <c r="S80" s="40">
        <v>10</v>
      </c>
      <c r="T80" s="40"/>
      <c r="U80" s="40">
        <v>410</v>
      </c>
      <c r="V80" s="40"/>
      <c r="W80" s="40"/>
      <c r="X80" s="40"/>
      <c r="Y80" s="40">
        <v>20</v>
      </c>
      <c r="Z80" s="40" t="s">
        <v>1201</v>
      </c>
      <c r="AA80" s="40">
        <v>10</v>
      </c>
      <c r="AB80" s="40">
        <v>1</v>
      </c>
      <c r="AC80" s="40"/>
      <c r="AD80" s="40">
        <v>1120925</v>
      </c>
      <c r="AE80" s="41" t="s">
        <v>1202</v>
      </c>
      <c r="AF80" s="40">
        <v>1120925</v>
      </c>
      <c r="AG80" s="40" t="s">
        <v>1203</v>
      </c>
      <c r="AH80" s="40" t="s">
        <v>83</v>
      </c>
      <c r="AI80" s="40">
        <v>32.5</v>
      </c>
      <c r="AJ80" s="40">
        <v>5</v>
      </c>
      <c r="AK80"/>
      <c r="AL80"/>
      <c r="AM80"/>
      <c r="AN80" s="422"/>
    </row>
    <row r="81" spans="1:40" s="38" customFormat="1" ht="105" x14ac:dyDescent="0.25">
      <c r="A81" s="39" t="s">
        <v>55</v>
      </c>
      <c r="B81" s="40" t="s">
        <v>551</v>
      </c>
      <c r="C81" s="40">
        <f t="shared" si="2"/>
        <v>1407</v>
      </c>
      <c r="D81" s="40" t="s">
        <v>94</v>
      </c>
      <c r="E81" s="40">
        <v>323880</v>
      </c>
      <c r="F81" s="40"/>
      <c r="G81" s="41" t="s">
        <v>552</v>
      </c>
      <c r="H81" s="40"/>
      <c r="I81" s="40">
        <v>900</v>
      </c>
      <c r="J81" s="40">
        <v>323880</v>
      </c>
      <c r="K81" s="40">
        <v>67</v>
      </c>
      <c r="L81" s="40"/>
      <c r="M81" s="40"/>
      <c r="N81" s="40"/>
      <c r="O81" s="40"/>
      <c r="P81" s="40"/>
      <c r="Q81" s="40"/>
      <c r="R81" s="40"/>
      <c r="S81" s="40">
        <v>10</v>
      </c>
      <c r="T81" s="40"/>
      <c r="U81" s="40">
        <v>410</v>
      </c>
      <c r="V81" s="40"/>
      <c r="W81" s="40"/>
      <c r="X81" s="40"/>
      <c r="Y81" s="40">
        <v>20</v>
      </c>
      <c r="Z81" s="40" t="s">
        <v>1201</v>
      </c>
      <c r="AA81" s="40">
        <v>10</v>
      </c>
      <c r="AB81" s="40">
        <v>1</v>
      </c>
      <c r="AC81" s="40"/>
      <c r="AD81" s="40">
        <v>1120926</v>
      </c>
      <c r="AE81" s="41" t="s">
        <v>1204</v>
      </c>
      <c r="AF81" s="40">
        <v>1120926</v>
      </c>
      <c r="AG81" s="40" t="s">
        <v>1203</v>
      </c>
      <c r="AH81" s="40" t="s">
        <v>83</v>
      </c>
      <c r="AI81" s="40">
        <v>32.5</v>
      </c>
      <c r="AJ81" s="40">
        <v>5</v>
      </c>
      <c r="AK81"/>
      <c r="AL81"/>
      <c r="AM81"/>
      <c r="AN81" s="422"/>
    </row>
    <row r="82" spans="1:40" s="38" customFormat="1" ht="105" x14ac:dyDescent="0.25">
      <c r="A82" s="39" t="s">
        <v>55</v>
      </c>
      <c r="B82" s="40" t="s">
        <v>551</v>
      </c>
      <c r="C82" s="40">
        <f t="shared" si="2"/>
        <v>1407</v>
      </c>
      <c r="D82" s="40" t="s">
        <v>94</v>
      </c>
      <c r="E82" s="40">
        <v>323880</v>
      </c>
      <c r="F82" s="40"/>
      <c r="G82" s="41" t="s">
        <v>552</v>
      </c>
      <c r="H82" s="40"/>
      <c r="I82" s="40">
        <v>900</v>
      </c>
      <c r="J82" s="40">
        <v>323880</v>
      </c>
      <c r="K82" s="40">
        <v>67</v>
      </c>
      <c r="L82" s="40"/>
      <c r="M82" s="40"/>
      <c r="N82" s="40"/>
      <c r="O82" s="40"/>
      <c r="P82" s="40"/>
      <c r="Q82" s="40"/>
      <c r="R82" s="40"/>
      <c r="S82" s="40">
        <v>10</v>
      </c>
      <c r="T82" s="40"/>
      <c r="U82" s="40">
        <v>410</v>
      </c>
      <c r="V82" s="40"/>
      <c r="W82" s="40"/>
      <c r="X82" s="40"/>
      <c r="Y82" s="40">
        <v>20</v>
      </c>
      <c r="Z82" s="40" t="s">
        <v>1201</v>
      </c>
      <c r="AA82" s="40">
        <v>10</v>
      </c>
      <c r="AB82" s="40">
        <v>1</v>
      </c>
      <c r="AC82" s="40"/>
      <c r="AD82" s="40">
        <v>1120927</v>
      </c>
      <c r="AE82" s="41" t="s">
        <v>1205</v>
      </c>
      <c r="AF82" s="40">
        <v>1120927</v>
      </c>
      <c r="AG82" s="40" t="s">
        <v>1203</v>
      </c>
      <c r="AH82" s="40" t="s">
        <v>83</v>
      </c>
      <c r="AI82" s="40">
        <v>32.5</v>
      </c>
      <c r="AJ82" s="40">
        <v>5</v>
      </c>
      <c r="AK82"/>
      <c r="AL82"/>
      <c r="AM82"/>
      <c r="AN82" s="422"/>
    </row>
    <row r="83" spans="1:40" s="38" customFormat="1" ht="105" x14ac:dyDescent="0.25">
      <c r="A83" s="39" t="s">
        <v>55</v>
      </c>
      <c r="B83" s="40" t="s">
        <v>551</v>
      </c>
      <c r="C83" s="40">
        <f t="shared" si="2"/>
        <v>1407</v>
      </c>
      <c r="D83" s="40" t="s">
        <v>94</v>
      </c>
      <c r="E83" s="40">
        <v>323880</v>
      </c>
      <c r="F83" s="40"/>
      <c r="G83" s="41" t="s">
        <v>552</v>
      </c>
      <c r="H83" s="40"/>
      <c r="I83" s="40">
        <v>900</v>
      </c>
      <c r="J83" s="40">
        <v>323880</v>
      </c>
      <c r="K83" s="40">
        <v>67</v>
      </c>
      <c r="L83" s="40"/>
      <c r="M83" s="40"/>
      <c r="N83" s="40"/>
      <c r="O83" s="40"/>
      <c r="P83" s="40"/>
      <c r="Q83" s="40"/>
      <c r="R83" s="40"/>
      <c r="S83" s="40">
        <v>10</v>
      </c>
      <c r="T83" s="40"/>
      <c r="U83" s="40">
        <v>410</v>
      </c>
      <c r="V83" s="40"/>
      <c r="W83" s="40"/>
      <c r="X83" s="40"/>
      <c r="Y83" s="40">
        <v>20</v>
      </c>
      <c r="Z83" s="40" t="s">
        <v>1201</v>
      </c>
      <c r="AA83" s="40">
        <v>10</v>
      </c>
      <c r="AB83" s="40">
        <v>1</v>
      </c>
      <c r="AC83" s="40"/>
      <c r="AD83" s="40">
        <v>1120928</v>
      </c>
      <c r="AE83" s="41" t="s">
        <v>1206</v>
      </c>
      <c r="AF83" s="40">
        <v>1120928</v>
      </c>
      <c r="AG83" s="40" t="s">
        <v>1203</v>
      </c>
      <c r="AH83" s="40" t="s">
        <v>83</v>
      </c>
      <c r="AI83" s="40">
        <v>32.5</v>
      </c>
      <c r="AJ83" s="40">
        <v>5</v>
      </c>
      <c r="AK83"/>
      <c r="AL83"/>
      <c r="AM83"/>
      <c r="AN83" s="422"/>
    </row>
    <row r="84" spans="1:40" s="38" customFormat="1" ht="105" x14ac:dyDescent="0.25">
      <c r="A84" s="39" t="s">
        <v>55</v>
      </c>
      <c r="B84" s="40" t="s">
        <v>551</v>
      </c>
      <c r="C84" s="40">
        <f t="shared" si="2"/>
        <v>1407</v>
      </c>
      <c r="D84" s="40" t="s">
        <v>94</v>
      </c>
      <c r="E84" s="40">
        <v>323880</v>
      </c>
      <c r="F84" s="40"/>
      <c r="G84" s="41" t="s">
        <v>552</v>
      </c>
      <c r="H84" s="40"/>
      <c r="I84" s="40">
        <v>900</v>
      </c>
      <c r="J84" s="40">
        <v>323880</v>
      </c>
      <c r="K84" s="40">
        <v>67</v>
      </c>
      <c r="L84" s="40"/>
      <c r="M84" s="40"/>
      <c r="N84" s="40"/>
      <c r="O84" s="40"/>
      <c r="P84" s="40"/>
      <c r="Q84" s="40"/>
      <c r="R84" s="40"/>
      <c r="S84" s="40">
        <v>10</v>
      </c>
      <c r="T84" s="40"/>
      <c r="U84" s="40">
        <v>410</v>
      </c>
      <c r="V84" s="40"/>
      <c r="W84" s="40"/>
      <c r="X84" s="40"/>
      <c r="Y84" s="40">
        <v>20</v>
      </c>
      <c r="Z84" s="40" t="s">
        <v>1201</v>
      </c>
      <c r="AA84" s="40">
        <v>10</v>
      </c>
      <c r="AB84" s="40">
        <v>1</v>
      </c>
      <c r="AC84" s="40"/>
      <c r="AD84" s="40">
        <v>1072636</v>
      </c>
      <c r="AE84" s="41" t="s">
        <v>1207</v>
      </c>
      <c r="AF84" s="40">
        <v>1072636</v>
      </c>
      <c r="AG84" s="40" t="s">
        <v>1203</v>
      </c>
      <c r="AH84" s="40" t="s">
        <v>83</v>
      </c>
      <c r="AI84" s="111" t="s">
        <v>1208</v>
      </c>
      <c r="AJ84" s="40">
        <v>5</v>
      </c>
      <c r="AK84"/>
      <c r="AL84"/>
      <c r="AM84"/>
      <c r="AN84" s="422"/>
    </row>
    <row r="85" spans="1:40" s="38" customFormat="1" ht="105" x14ac:dyDescent="0.25">
      <c r="A85" s="39" t="s">
        <v>55</v>
      </c>
      <c r="B85" s="40" t="s">
        <v>551</v>
      </c>
      <c r="C85" s="40">
        <f t="shared" si="2"/>
        <v>1407</v>
      </c>
      <c r="D85" s="40" t="s">
        <v>94</v>
      </c>
      <c r="E85" s="40">
        <v>323880</v>
      </c>
      <c r="F85" s="40"/>
      <c r="G85" s="41" t="s">
        <v>552</v>
      </c>
      <c r="H85" s="40"/>
      <c r="I85" s="40">
        <v>900</v>
      </c>
      <c r="J85" s="40">
        <v>323880</v>
      </c>
      <c r="K85" s="40">
        <v>67</v>
      </c>
      <c r="L85" s="40"/>
      <c r="M85" s="40"/>
      <c r="N85" s="40"/>
      <c r="O85" s="40"/>
      <c r="P85" s="40"/>
      <c r="Q85" s="40"/>
      <c r="R85" s="40"/>
      <c r="S85" s="40">
        <v>10</v>
      </c>
      <c r="T85" s="40"/>
      <c r="U85" s="40">
        <v>410</v>
      </c>
      <c r="V85" s="40"/>
      <c r="W85" s="40"/>
      <c r="X85" s="40"/>
      <c r="Y85" s="40">
        <v>20</v>
      </c>
      <c r="Z85" s="40" t="s">
        <v>1201</v>
      </c>
      <c r="AA85" s="40">
        <v>10</v>
      </c>
      <c r="AB85" s="40">
        <v>1</v>
      </c>
      <c r="AC85" s="40"/>
      <c r="AD85" s="40">
        <v>1072637</v>
      </c>
      <c r="AE85" s="41" t="s">
        <v>1209</v>
      </c>
      <c r="AF85" s="40">
        <v>1072637</v>
      </c>
      <c r="AG85" s="40" t="s">
        <v>1203</v>
      </c>
      <c r="AH85" s="40" t="s">
        <v>83</v>
      </c>
      <c r="AI85" s="40">
        <v>32.4</v>
      </c>
      <c r="AJ85" s="40">
        <v>5</v>
      </c>
      <c r="AK85"/>
      <c r="AL85"/>
      <c r="AM85"/>
      <c r="AN85" s="422"/>
    </row>
    <row r="86" spans="1:40" s="38" customFormat="1" ht="105" x14ac:dyDescent="0.25">
      <c r="A86" s="39" t="s">
        <v>55</v>
      </c>
      <c r="B86" s="40" t="s">
        <v>551</v>
      </c>
      <c r="C86" s="40">
        <f t="shared" si="2"/>
        <v>1407</v>
      </c>
      <c r="D86" s="40" t="s">
        <v>94</v>
      </c>
      <c r="E86" s="40">
        <v>323880</v>
      </c>
      <c r="F86" s="40"/>
      <c r="G86" s="41" t="s">
        <v>552</v>
      </c>
      <c r="H86" s="40"/>
      <c r="I86" s="40">
        <v>900</v>
      </c>
      <c r="J86" s="40">
        <v>323880</v>
      </c>
      <c r="K86" s="40">
        <v>67</v>
      </c>
      <c r="L86" s="40"/>
      <c r="M86" s="40"/>
      <c r="N86" s="40"/>
      <c r="O86" s="40"/>
      <c r="P86" s="40"/>
      <c r="Q86" s="40"/>
      <c r="R86" s="40"/>
      <c r="S86" s="40">
        <v>10</v>
      </c>
      <c r="T86" s="40"/>
      <c r="U86" s="40">
        <v>410</v>
      </c>
      <c r="V86" s="40"/>
      <c r="W86" s="40"/>
      <c r="X86" s="40"/>
      <c r="Y86" s="40">
        <v>20</v>
      </c>
      <c r="Z86" s="40" t="s">
        <v>1201</v>
      </c>
      <c r="AA86" s="40">
        <v>10</v>
      </c>
      <c r="AB86" s="40">
        <v>1</v>
      </c>
      <c r="AC86" s="40"/>
      <c r="AD86" s="40">
        <v>1072638</v>
      </c>
      <c r="AE86" s="41" t="s">
        <v>1210</v>
      </c>
      <c r="AF86" s="40">
        <v>1072638</v>
      </c>
      <c r="AG86" s="40" t="s">
        <v>1203</v>
      </c>
      <c r="AH86" s="40" t="s">
        <v>83</v>
      </c>
      <c r="AI86" s="40">
        <v>32.4</v>
      </c>
      <c r="AJ86" s="40">
        <v>5</v>
      </c>
      <c r="AK86" s="40">
        <f>(19.7/AI86)*100</f>
        <v>60.802469135802475</v>
      </c>
      <c r="AL86"/>
      <c r="AM86"/>
      <c r="AN86" s="422"/>
    </row>
    <row r="87" spans="1:40" s="38" customFormat="1" ht="105" x14ac:dyDescent="0.25">
      <c r="A87" s="39" t="s">
        <v>55</v>
      </c>
      <c r="B87" s="40" t="s">
        <v>551</v>
      </c>
      <c r="C87" s="40">
        <f t="shared" si="2"/>
        <v>1407</v>
      </c>
      <c r="D87" s="40" t="s">
        <v>94</v>
      </c>
      <c r="E87" s="40">
        <v>323880</v>
      </c>
      <c r="F87" s="40"/>
      <c r="G87" s="41" t="s">
        <v>552</v>
      </c>
      <c r="H87" s="40"/>
      <c r="I87" s="40">
        <v>900</v>
      </c>
      <c r="J87" s="40">
        <v>323880</v>
      </c>
      <c r="K87" s="40">
        <v>67</v>
      </c>
      <c r="L87" s="40"/>
      <c r="M87" s="40"/>
      <c r="N87" s="40"/>
      <c r="O87" s="40"/>
      <c r="P87" s="40"/>
      <c r="Q87" s="40"/>
      <c r="R87" s="40"/>
      <c r="S87" s="40">
        <v>10</v>
      </c>
      <c r="T87" s="40"/>
      <c r="U87" s="40">
        <v>410</v>
      </c>
      <c r="V87" s="40"/>
      <c r="W87" s="40"/>
      <c r="X87" s="40"/>
      <c r="Y87" s="40">
        <v>20</v>
      </c>
      <c r="Z87" s="40" t="s">
        <v>1201</v>
      </c>
      <c r="AA87" s="40">
        <v>5</v>
      </c>
      <c r="AB87" s="40">
        <v>1</v>
      </c>
      <c r="AC87" s="40"/>
      <c r="AD87" s="40">
        <v>1063053</v>
      </c>
      <c r="AE87" s="41" t="s">
        <v>1211</v>
      </c>
      <c r="AF87" s="40">
        <v>1063053</v>
      </c>
      <c r="AG87" s="40" t="s">
        <v>1203</v>
      </c>
      <c r="AH87" s="40" t="s">
        <v>83</v>
      </c>
      <c r="AI87" s="40">
        <v>32.799999999999997</v>
      </c>
      <c r="AJ87" s="40">
        <v>5</v>
      </c>
      <c r="AK87"/>
      <c r="AL87"/>
      <c r="AM87"/>
      <c r="AN87" s="422"/>
    </row>
    <row r="88" spans="1:40" s="38" customFormat="1" ht="105" x14ac:dyDescent="0.25">
      <c r="A88" s="39" t="s">
        <v>55</v>
      </c>
      <c r="B88" s="40" t="s">
        <v>551</v>
      </c>
      <c r="C88" s="40">
        <f t="shared" si="2"/>
        <v>1407</v>
      </c>
      <c r="D88" s="40" t="s">
        <v>94</v>
      </c>
      <c r="E88" s="40">
        <v>323880</v>
      </c>
      <c r="F88" s="40"/>
      <c r="G88" s="41" t="s">
        <v>552</v>
      </c>
      <c r="H88" s="40"/>
      <c r="I88" s="40">
        <v>900</v>
      </c>
      <c r="J88" s="40">
        <v>323880</v>
      </c>
      <c r="K88" s="40">
        <v>67</v>
      </c>
      <c r="L88" s="40"/>
      <c r="M88" s="40"/>
      <c r="N88" s="40"/>
      <c r="O88" s="40"/>
      <c r="P88" s="40"/>
      <c r="Q88" s="40"/>
      <c r="R88" s="40"/>
      <c r="S88" s="40">
        <v>10</v>
      </c>
      <c r="T88" s="40"/>
      <c r="U88" s="40">
        <v>410</v>
      </c>
      <c r="V88" s="40"/>
      <c r="W88" s="40"/>
      <c r="X88" s="40"/>
      <c r="Y88" s="40">
        <v>20</v>
      </c>
      <c r="Z88" s="40" t="s">
        <v>1201</v>
      </c>
      <c r="AA88" s="40">
        <v>5</v>
      </c>
      <c r="AB88" s="40">
        <v>1</v>
      </c>
      <c r="AC88" s="40"/>
      <c r="AD88" s="40">
        <v>1063052</v>
      </c>
      <c r="AE88" s="41" t="s">
        <v>1212</v>
      </c>
      <c r="AF88" s="40">
        <v>1063052</v>
      </c>
      <c r="AG88" s="40" t="s">
        <v>1203</v>
      </c>
      <c r="AH88" s="40" t="s">
        <v>83</v>
      </c>
      <c r="AI88" s="40">
        <v>32.799999999999997</v>
      </c>
      <c r="AJ88" s="40">
        <v>5</v>
      </c>
      <c r="AK88" s="40">
        <f>(19.7/AI88)*100</f>
        <v>60.060975609756099</v>
      </c>
      <c r="AL88"/>
      <c r="AM88"/>
      <c r="AN88" s="422"/>
    </row>
    <row r="89" spans="1:40" s="38" customFormat="1" ht="105" x14ac:dyDescent="0.25">
      <c r="A89" s="39" t="s">
        <v>55</v>
      </c>
      <c r="B89" s="40" t="s">
        <v>551</v>
      </c>
      <c r="C89" s="40">
        <f t="shared" si="2"/>
        <v>1407</v>
      </c>
      <c r="D89" s="40" t="s">
        <v>94</v>
      </c>
      <c r="E89" s="40">
        <v>323880</v>
      </c>
      <c r="F89" s="40"/>
      <c r="G89" s="41" t="s">
        <v>552</v>
      </c>
      <c r="H89" s="40"/>
      <c r="I89" s="40">
        <v>900</v>
      </c>
      <c r="J89" s="40">
        <v>323880</v>
      </c>
      <c r="K89" s="40">
        <v>67</v>
      </c>
      <c r="L89" s="40"/>
      <c r="M89" s="40"/>
      <c r="N89" s="40"/>
      <c r="O89" s="40"/>
      <c r="P89" s="40"/>
      <c r="Q89" s="40"/>
      <c r="R89" s="40"/>
      <c r="S89" s="40">
        <v>10</v>
      </c>
      <c r="T89" s="40"/>
      <c r="U89" s="40">
        <v>410</v>
      </c>
      <c r="V89" s="40"/>
      <c r="W89" s="40"/>
      <c r="X89" s="40"/>
      <c r="Y89" s="40">
        <v>20</v>
      </c>
      <c r="Z89" s="40" t="s">
        <v>1201</v>
      </c>
      <c r="AA89" s="40">
        <v>5</v>
      </c>
      <c r="AB89" s="40">
        <v>1</v>
      </c>
      <c r="AC89" s="40"/>
      <c r="AD89" s="40">
        <v>1063051</v>
      </c>
      <c r="AE89" s="41" t="s">
        <v>1213</v>
      </c>
      <c r="AF89" s="40">
        <v>1063051</v>
      </c>
      <c r="AG89" s="40" t="s">
        <v>1203</v>
      </c>
      <c r="AH89" s="40" t="s">
        <v>83</v>
      </c>
      <c r="AI89" s="40">
        <v>32.4</v>
      </c>
      <c r="AJ89" s="40">
        <v>5</v>
      </c>
      <c r="AK89"/>
      <c r="AL89"/>
      <c r="AM89"/>
      <c r="AN89" s="422"/>
    </row>
    <row r="90" spans="1:40" s="38" customFormat="1" ht="105" x14ac:dyDescent="0.25">
      <c r="A90" s="39" t="s">
        <v>55</v>
      </c>
      <c r="B90" s="40" t="s">
        <v>551</v>
      </c>
      <c r="C90" s="40">
        <f t="shared" si="2"/>
        <v>1407</v>
      </c>
      <c r="D90" s="40" t="s">
        <v>94</v>
      </c>
      <c r="E90" s="40">
        <v>323880</v>
      </c>
      <c r="F90" s="40"/>
      <c r="G90" s="41" t="s">
        <v>552</v>
      </c>
      <c r="H90" s="40"/>
      <c r="I90" s="40">
        <v>900</v>
      </c>
      <c r="J90" s="40">
        <v>323880</v>
      </c>
      <c r="K90" s="40">
        <v>67</v>
      </c>
      <c r="L90" s="40"/>
      <c r="M90" s="40"/>
      <c r="N90" s="40"/>
      <c r="O90" s="40"/>
      <c r="P90" s="40"/>
      <c r="Q90" s="40"/>
      <c r="R90" s="40"/>
      <c r="S90" s="40">
        <v>10</v>
      </c>
      <c r="T90" s="40"/>
      <c r="U90" s="40">
        <v>410</v>
      </c>
      <c r="V90" s="40"/>
      <c r="W90" s="40"/>
      <c r="X90" s="40"/>
      <c r="Y90" s="40">
        <v>20</v>
      </c>
      <c r="Z90" s="40" t="s">
        <v>1201</v>
      </c>
      <c r="AA90" s="40">
        <v>10</v>
      </c>
      <c r="AB90" s="40">
        <v>1</v>
      </c>
      <c r="AC90" s="40"/>
      <c r="AD90" s="40">
        <v>1106170</v>
      </c>
      <c r="AE90" s="41" t="s">
        <v>1214</v>
      </c>
      <c r="AF90" s="40">
        <v>1106170</v>
      </c>
      <c r="AG90" s="40" t="s">
        <v>1203</v>
      </c>
      <c r="AH90" s="40" t="s">
        <v>83</v>
      </c>
      <c r="AI90" s="40">
        <v>19.7</v>
      </c>
      <c r="AJ90" s="40">
        <v>5</v>
      </c>
      <c r="AK90"/>
      <c r="AL90"/>
      <c r="AM90"/>
      <c r="AN90" s="422"/>
    </row>
    <row r="91" spans="1:40" s="38" customFormat="1" ht="105" x14ac:dyDescent="0.25">
      <c r="A91" s="39" t="s">
        <v>55</v>
      </c>
      <c r="B91" s="40" t="s">
        <v>551</v>
      </c>
      <c r="C91" s="40">
        <f t="shared" si="2"/>
        <v>1407</v>
      </c>
      <c r="D91" s="40" t="s">
        <v>94</v>
      </c>
      <c r="E91" s="40">
        <v>323880</v>
      </c>
      <c r="F91" s="40"/>
      <c r="G91" s="41" t="s">
        <v>552</v>
      </c>
      <c r="H91" s="40"/>
      <c r="I91" s="40">
        <v>900</v>
      </c>
      <c r="J91" s="40">
        <v>323880</v>
      </c>
      <c r="K91" s="40">
        <v>67</v>
      </c>
      <c r="L91" s="40"/>
      <c r="M91" s="40"/>
      <c r="N91" s="40"/>
      <c r="O91" s="40"/>
      <c r="P91" s="40"/>
      <c r="Q91" s="40"/>
      <c r="R91" s="40"/>
      <c r="S91" s="40">
        <v>10</v>
      </c>
      <c r="T91" s="40"/>
      <c r="U91" s="40">
        <v>410</v>
      </c>
      <c r="V91" s="40"/>
      <c r="W91" s="40"/>
      <c r="X91" s="40"/>
      <c r="Y91" s="40">
        <v>20</v>
      </c>
      <c r="Z91" s="40" t="s">
        <v>1201</v>
      </c>
      <c r="AA91" s="40">
        <v>10</v>
      </c>
      <c r="AB91" s="40">
        <v>1</v>
      </c>
      <c r="AC91" s="40"/>
      <c r="AD91" s="40">
        <v>1106171</v>
      </c>
      <c r="AE91" s="41" t="s">
        <v>1215</v>
      </c>
      <c r="AF91" s="40">
        <v>1106171</v>
      </c>
      <c r="AG91" s="40" t="s">
        <v>1203</v>
      </c>
      <c r="AH91" s="40" t="s">
        <v>83</v>
      </c>
      <c r="AI91" s="40">
        <v>19.7</v>
      </c>
      <c r="AJ91" s="40">
        <v>5</v>
      </c>
      <c r="AK91"/>
      <c r="AL91"/>
      <c r="AM91"/>
      <c r="AN91" s="422"/>
    </row>
    <row r="92" spans="1:40" s="38" customFormat="1" ht="105" x14ac:dyDescent="0.25">
      <c r="A92" s="39" t="s">
        <v>55</v>
      </c>
      <c r="B92" s="40" t="s">
        <v>551</v>
      </c>
      <c r="C92" s="40">
        <f t="shared" si="2"/>
        <v>1407</v>
      </c>
      <c r="D92" s="40" t="s">
        <v>94</v>
      </c>
      <c r="E92" s="40">
        <v>323880</v>
      </c>
      <c r="F92" s="40"/>
      <c r="G92" s="41" t="s">
        <v>552</v>
      </c>
      <c r="H92" s="40"/>
      <c r="I92" s="40">
        <v>900</v>
      </c>
      <c r="J92" s="40">
        <v>323880</v>
      </c>
      <c r="K92" s="40">
        <v>67</v>
      </c>
      <c r="L92" s="40"/>
      <c r="M92" s="40"/>
      <c r="N92" s="40"/>
      <c r="O92" s="40"/>
      <c r="P92" s="40"/>
      <c r="Q92" s="40"/>
      <c r="R92" s="40"/>
      <c r="S92" s="40">
        <v>10</v>
      </c>
      <c r="T92" s="40"/>
      <c r="U92" s="40">
        <v>410</v>
      </c>
      <c r="V92" s="40"/>
      <c r="W92" s="40"/>
      <c r="X92" s="40"/>
      <c r="Y92" s="40">
        <v>20</v>
      </c>
      <c r="Z92" s="40" t="s">
        <v>1201</v>
      </c>
      <c r="AA92" s="40">
        <v>10</v>
      </c>
      <c r="AB92" s="40">
        <v>1</v>
      </c>
      <c r="AC92" s="40"/>
      <c r="AD92" s="40">
        <v>1106172</v>
      </c>
      <c r="AE92" s="41" t="s">
        <v>1216</v>
      </c>
      <c r="AF92" s="40">
        <v>1106172</v>
      </c>
      <c r="AG92" s="40" t="s">
        <v>1203</v>
      </c>
      <c r="AH92" s="40" t="s">
        <v>83</v>
      </c>
      <c r="AI92" s="40">
        <v>19.7</v>
      </c>
      <c r="AJ92" s="40">
        <v>5</v>
      </c>
      <c r="AK92"/>
      <c r="AL92"/>
      <c r="AM92"/>
      <c r="AN92" s="422"/>
    </row>
    <row r="93" spans="1:40" s="38" customFormat="1" ht="105" x14ac:dyDescent="0.25">
      <c r="A93" s="39" t="s">
        <v>55</v>
      </c>
      <c r="B93" s="40" t="s">
        <v>551</v>
      </c>
      <c r="C93" s="40">
        <f t="shared" si="2"/>
        <v>1407</v>
      </c>
      <c r="D93" s="40" t="s">
        <v>94</v>
      </c>
      <c r="E93" s="40">
        <v>323880</v>
      </c>
      <c r="F93" s="40"/>
      <c r="G93" s="41" t="s">
        <v>552</v>
      </c>
      <c r="H93" s="40"/>
      <c r="I93" s="40">
        <v>900</v>
      </c>
      <c r="J93" s="40">
        <v>323880</v>
      </c>
      <c r="K93" s="40">
        <v>67</v>
      </c>
      <c r="L93" s="40"/>
      <c r="M93" s="40"/>
      <c r="N93" s="40"/>
      <c r="O93" s="40"/>
      <c r="P93" s="40"/>
      <c r="Q93" s="40"/>
      <c r="R93" s="40"/>
      <c r="S93" s="40">
        <v>10</v>
      </c>
      <c r="T93" s="40"/>
      <c r="U93" s="40">
        <v>410</v>
      </c>
      <c r="V93" s="40"/>
      <c r="W93" s="40"/>
      <c r="X93" s="40"/>
      <c r="Y93" s="40">
        <v>20</v>
      </c>
      <c r="Z93" s="40" t="s">
        <v>1201</v>
      </c>
      <c r="AA93" s="40">
        <v>10</v>
      </c>
      <c r="AB93" s="40">
        <v>1</v>
      </c>
      <c r="AC93" s="40"/>
      <c r="AD93" s="40">
        <v>1106173</v>
      </c>
      <c r="AE93" s="41" t="s">
        <v>1217</v>
      </c>
      <c r="AF93" s="40">
        <v>1106173</v>
      </c>
      <c r="AG93" s="40" t="s">
        <v>1203</v>
      </c>
      <c r="AH93" s="40" t="s">
        <v>83</v>
      </c>
      <c r="AI93" s="40">
        <v>19.7</v>
      </c>
      <c r="AJ93" s="40">
        <v>5</v>
      </c>
      <c r="AK93" s="39">
        <f>(19.7/AI93)*100</f>
        <v>100</v>
      </c>
      <c r="AM93"/>
      <c r="AN93" s="393" t="s">
        <v>1481</v>
      </c>
    </row>
    <row r="94" spans="1:40" s="38" customFormat="1" ht="105" x14ac:dyDescent="0.25">
      <c r="A94" s="39" t="s">
        <v>55</v>
      </c>
      <c r="B94" s="40" t="s">
        <v>551</v>
      </c>
      <c r="C94" s="40">
        <f t="shared" si="2"/>
        <v>1407</v>
      </c>
      <c r="D94" s="40" t="s">
        <v>94</v>
      </c>
      <c r="E94" s="40">
        <v>323880</v>
      </c>
      <c r="F94" s="40"/>
      <c r="G94" s="41" t="s">
        <v>552</v>
      </c>
      <c r="H94" s="40"/>
      <c r="I94" s="40">
        <v>900</v>
      </c>
      <c r="J94" s="40">
        <v>323880</v>
      </c>
      <c r="K94" s="40">
        <v>67</v>
      </c>
      <c r="L94" s="40"/>
      <c r="M94" s="40"/>
      <c r="N94" s="40"/>
      <c r="O94" s="40"/>
      <c r="P94" s="40"/>
      <c r="Q94" s="40"/>
      <c r="R94" s="40"/>
      <c r="S94" s="40">
        <v>10</v>
      </c>
      <c r="T94" s="40"/>
      <c r="U94" s="40">
        <v>410</v>
      </c>
      <c r="V94" s="40"/>
      <c r="W94" s="40"/>
      <c r="X94" s="40"/>
      <c r="Y94" s="40">
        <v>20</v>
      </c>
      <c r="Z94" s="40" t="s">
        <v>1201</v>
      </c>
      <c r="AA94" s="40">
        <v>10</v>
      </c>
      <c r="AB94" s="40">
        <v>1</v>
      </c>
      <c r="AC94" s="40"/>
      <c r="AD94" s="40">
        <v>1018589</v>
      </c>
      <c r="AE94" s="41" t="s">
        <v>1218</v>
      </c>
      <c r="AF94" s="40">
        <v>1018589</v>
      </c>
      <c r="AG94" s="40" t="s">
        <v>1203</v>
      </c>
      <c r="AH94" s="40" t="s">
        <v>83</v>
      </c>
      <c r="AI94" s="40">
        <v>23.4</v>
      </c>
      <c r="AJ94" s="40">
        <v>5</v>
      </c>
      <c r="AK94"/>
      <c r="AL94"/>
      <c r="AM94"/>
      <c r="AN94" s="422"/>
    </row>
    <row r="95" spans="1:40" s="38" customFormat="1" ht="105" x14ac:dyDescent="0.25">
      <c r="A95" s="39" t="s">
        <v>55</v>
      </c>
      <c r="B95" s="40" t="s">
        <v>551</v>
      </c>
      <c r="C95" s="40">
        <f t="shared" si="2"/>
        <v>1407</v>
      </c>
      <c r="D95" s="40" t="s">
        <v>94</v>
      </c>
      <c r="E95" s="40">
        <v>323880</v>
      </c>
      <c r="F95" s="40"/>
      <c r="G95" s="41" t="s">
        <v>552</v>
      </c>
      <c r="H95" s="40"/>
      <c r="I95" s="40">
        <v>900</v>
      </c>
      <c r="J95" s="40">
        <v>323880</v>
      </c>
      <c r="K95" s="40">
        <v>67</v>
      </c>
      <c r="L95" s="40"/>
      <c r="M95" s="40"/>
      <c r="N95" s="40"/>
      <c r="O95" s="40"/>
      <c r="P95" s="40"/>
      <c r="Q95" s="40"/>
      <c r="R95" s="40"/>
      <c r="S95" s="40">
        <v>10</v>
      </c>
      <c r="T95" s="40"/>
      <c r="U95" s="40">
        <v>410</v>
      </c>
      <c r="V95" s="40"/>
      <c r="W95" s="40"/>
      <c r="X95" s="40"/>
      <c r="Y95" s="40">
        <v>20</v>
      </c>
      <c r="Z95" s="40" t="s">
        <v>1201</v>
      </c>
      <c r="AA95" s="40">
        <v>10</v>
      </c>
      <c r="AB95" s="40">
        <v>1</v>
      </c>
      <c r="AC95" s="40"/>
      <c r="AD95" s="40">
        <v>1018590</v>
      </c>
      <c r="AE95" s="41" t="s">
        <v>1219</v>
      </c>
      <c r="AF95" s="40">
        <v>1018590</v>
      </c>
      <c r="AG95" s="40" t="s">
        <v>1203</v>
      </c>
      <c r="AH95" s="40" t="s">
        <v>83</v>
      </c>
      <c r="AI95" s="40">
        <v>23.4</v>
      </c>
      <c r="AJ95" s="40">
        <v>5</v>
      </c>
      <c r="AK95"/>
      <c r="AL95"/>
      <c r="AM95"/>
      <c r="AN95" s="422"/>
    </row>
    <row r="96" spans="1:40" s="38" customFormat="1" ht="105" x14ac:dyDescent="0.25">
      <c r="A96" s="39" t="s">
        <v>55</v>
      </c>
      <c r="B96" s="40" t="s">
        <v>551</v>
      </c>
      <c r="C96" s="40">
        <f t="shared" si="2"/>
        <v>1407</v>
      </c>
      <c r="D96" s="40" t="s">
        <v>94</v>
      </c>
      <c r="E96" s="40">
        <v>323880</v>
      </c>
      <c r="F96" s="40"/>
      <c r="G96" s="41" t="s">
        <v>552</v>
      </c>
      <c r="H96" s="40"/>
      <c r="I96" s="40">
        <v>900</v>
      </c>
      <c r="J96" s="40">
        <v>323880</v>
      </c>
      <c r="K96" s="40">
        <v>67</v>
      </c>
      <c r="L96" s="40"/>
      <c r="M96" s="40"/>
      <c r="N96" s="40"/>
      <c r="O96" s="40"/>
      <c r="P96" s="40"/>
      <c r="Q96" s="40"/>
      <c r="R96" s="40"/>
      <c r="S96" s="40">
        <v>10</v>
      </c>
      <c r="T96" s="40"/>
      <c r="U96" s="40">
        <v>410</v>
      </c>
      <c r="V96" s="40"/>
      <c r="W96" s="40"/>
      <c r="X96" s="40"/>
      <c r="Y96" s="40">
        <v>20</v>
      </c>
      <c r="Z96" s="40" t="s">
        <v>1201</v>
      </c>
      <c r="AA96" s="40">
        <v>10</v>
      </c>
      <c r="AB96" s="40">
        <v>1</v>
      </c>
      <c r="AC96" s="40"/>
      <c r="AD96" s="40">
        <v>1018591</v>
      </c>
      <c r="AE96" s="41" t="s">
        <v>1220</v>
      </c>
      <c r="AF96" s="40">
        <v>1018591</v>
      </c>
      <c r="AG96" s="40" t="s">
        <v>1203</v>
      </c>
      <c r="AH96" s="40" t="s">
        <v>83</v>
      </c>
      <c r="AI96" s="40">
        <v>23.4</v>
      </c>
      <c r="AJ96" s="40">
        <v>5</v>
      </c>
      <c r="AK96" s="40">
        <f>(19.7/AI96)*100</f>
        <v>84.188034188034194</v>
      </c>
      <c r="AL96"/>
      <c r="AM96"/>
      <c r="AN96" s="422"/>
    </row>
    <row r="97" spans="1:40" s="38" customFormat="1" ht="105" x14ac:dyDescent="0.25">
      <c r="A97" s="39" t="s">
        <v>55</v>
      </c>
      <c r="B97" s="40" t="s">
        <v>551</v>
      </c>
      <c r="C97" s="40">
        <f t="shared" si="2"/>
        <v>1407</v>
      </c>
      <c r="D97" s="40" t="s">
        <v>94</v>
      </c>
      <c r="E97" s="40">
        <v>323880</v>
      </c>
      <c r="F97" s="40"/>
      <c r="G97" s="41" t="s">
        <v>552</v>
      </c>
      <c r="H97" s="40"/>
      <c r="I97" s="40">
        <v>900</v>
      </c>
      <c r="J97" s="40">
        <v>323880</v>
      </c>
      <c r="K97" s="40">
        <v>67</v>
      </c>
      <c r="L97" s="40"/>
      <c r="M97" s="40"/>
      <c r="N97" s="40"/>
      <c r="O97" s="40"/>
      <c r="P97" s="40"/>
      <c r="Q97" s="40"/>
      <c r="R97" s="40"/>
      <c r="S97" s="40">
        <v>10</v>
      </c>
      <c r="T97" s="40"/>
      <c r="U97" s="40">
        <v>410</v>
      </c>
      <c r="V97" s="40"/>
      <c r="W97" s="40"/>
      <c r="X97" s="40"/>
      <c r="Y97" s="40">
        <v>20</v>
      </c>
      <c r="Z97" s="40" t="s">
        <v>1201</v>
      </c>
      <c r="AA97" s="40">
        <v>10</v>
      </c>
      <c r="AB97" s="40">
        <v>1</v>
      </c>
      <c r="AC97" s="40"/>
      <c r="AD97" s="40">
        <v>1019492</v>
      </c>
      <c r="AE97" s="41" t="s">
        <v>1221</v>
      </c>
      <c r="AF97" s="40">
        <v>1019492</v>
      </c>
      <c r="AG97" s="40" t="s">
        <v>1203</v>
      </c>
      <c r="AH97" s="40" t="s">
        <v>83</v>
      </c>
      <c r="AI97" s="40">
        <v>26.5</v>
      </c>
      <c r="AJ97" s="40">
        <v>5</v>
      </c>
      <c r="AK97"/>
      <c r="AL97"/>
      <c r="AM97"/>
      <c r="AN97" s="422"/>
    </row>
    <row r="98" spans="1:40" s="38" customFormat="1" ht="105" x14ac:dyDescent="0.25">
      <c r="A98" s="39" t="s">
        <v>55</v>
      </c>
      <c r="B98" s="40" t="s">
        <v>551</v>
      </c>
      <c r="C98" s="40">
        <f t="shared" si="2"/>
        <v>1407</v>
      </c>
      <c r="D98" s="40" t="s">
        <v>94</v>
      </c>
      <c r="E98" s="40">
        <v>323880</v>
      </c>
      <c r="F98" s="40"/>
      <c r="G98" s="41" t="s">
        <v>552</v>
      </c>
      <c r="H98" s="40"/>
      <c r="I98" s="40">
        <v>900</v>
      </c>
      <c r="J98" s="40">
        <v>323880</v>
      </c>
      <c r="K98" s="40">
        <v>67</v>
      </c>
      <c r="L98" s="40"/>
      <c r="M98" s="40"/>
      <c r="N98" s="40"/>
      <c r="O98" s="40"/>
      <c r="P98" s="40"/>
      <c r="Q98" s="40"/>
      <c r="R98" s="40"/>
      <c r="S98" s="40">
        <v>10</v>
      </c>
      <c r="T98" s="40"/>
      <c r="U98" s="40">
        <v>410</v>
      </c>
      <c r="V98" s="40"/>
      <c r="W98" s="40"/>
      <c r="X98" s="40"/>
      <c r="Y98" s="40">
        <v>20</v>
      </c>
      <c r="Z98" s="40" t="s">
        <v>1201</v>
      </c>
      <c r="AA98" s="40">
        <v>10</v>
      </c>
      <c r="AB98" s="40">
        <v>1</v>
      </c>
      <c r="AC98" s="40"/>
      <c r="AD98" s="40">
        <v>1019498</v>
      </c>
      <c r="AE98" s="41" t="s">
        <v>1222</v>
      </c>
      <c r="AF98" s="40">
        <v>1019498</v>
      </c>
      <c r="AG98" s="40" t="s">
        <v>1203</v>
      </c>
      <c r="AH98" s="40" t="s">
        <v>83</v>
      </c>
      <c r="AI98" s="40">
        <v>26.5</v>
      </c>
      <c r="AJ98" s="40">
        <v>5</v>
      </c>
      <c r="AK98"/>
      <c r="AL98"/>
      <c r="AM98"/>
      <c r="AN98" s="422"/>
    </row>
    <row r="99" spans="1:40" s="38" customFormat="1" ht="105" x14ac:dyDescent="0.25">
      <c r="A99" s="39" t="s">
        <v>55</v>
      </c>
      <c r="B99" s="40" t="s">
        <v>551</v>
      </c>
      <c r="C99" s="40">
        <f t="shared" si="2"/>
        <v>1407</v>
      </c>
      <c r="D99" s="40" t="s">
        <v>94</v>
      </c>
      <c r="E99" s="40">
        <v>323880</v>
      </c>
      <c r="F99" s="40"/>
      <c r="G99" s="41" t="s">
        <v>552</v>
      </c>
      <c r="H99" s="40"/>
      <c r="I99" s="40">
        <v>900</v>
      </c>
      <c r="J99" s="40">
        <v>323880</v>
      </c>
      <c r="K99" s="40">
        <v>67</v>
      </c>
      <c r="L99" s="40"/>
      <c r="M99" s="40"/>
      <c r="N99" s="40"/>
      <c r="O99" s="40"/>
      <c r="P99" s="40"/>
      <c r="Q99" s="40"/>
      <c r="R99" s="40"/>
      <c r="S99" s="40">
        <v>10</v>
      </c>
      <c r="T99" s="40"/>
      <c r="U99" s="40">
        <v>410</v>
      </c>
      <c r="V99" s="40"/>
      <c r="W99" s="40"/>
      <c r="X99" s="40"/>
      <c r="Y99" s="40">
        <v>20</v>
      </c>
      <c r="Z99" s="40" t="s">
        <v>1201</v>
      </c>
      <c r="AA99" s="40">
        <v>10</v>
      </c>
      <c r="AB99" s="40">
        <v>1</v>
      </c>
      <c r="AC99" s="40"/>
      <c r="AD99" s="40">
        <v>1019507</v>
      </c>
      <c r="AE99" s="41" t="s">
        <v>1223</v>
      </c>
      <c r="AF99" s="40">
        <v>1019507</v>
      </c>
      <c r="AG99" s="40" t="s">
        <v>1203</v>
      </c>
      <c r="AH99" s="40" t="s">
        <v>83</v>
      </c>
      <c r="AI99" s="40">
        <v>26.5</v>
      </c>
      <c r="AJ99" s="40">
        <v>5</v>
      </c>
      <c r="AK99" s="205">
        <f>(19.7/AI99)*100</f>
        <v>74.339622641509422</v>
      </c>
      <c r="AL99"/>
      <c r="AM99"/>
      <c r="AN99" s="422"/>
    </row>
    <row r="100" spans="1:40" ht="105.75" thickBot="1" x14ac:dyDescent="0.3">
      <c r="A100" s="128" t="s">
        <v>55</v>
      </c>
      <c r="B100" s="122" t="s">
        <v>551</v>
      </c>
      <c r="C100" s="122">
        <f t="shared" si="2"/>
        <v>1407</v>
      </c>
      <c r="D100" s="122" t="s">
        <v>94</v>
      </c>
      <c r="E100" s="122">
        <v>323880</v>
      </c>
      <c r="F100" s="122"/>
      <c r="G100" s="123" t="s">
        <v>552</v>
      </c>
      <c r="H100" s="122"/>
      <c r="I100" s="122">
        <v>900</v>
      </c>
      <c r="J100" s="122">
        <v>323880</v>
      </c>
      <c r="K100" s="122">
        <v>67</v>
      </c>
      <c r="L100" s="122"/>
      <c r="M100" s="122"/>
      <c r="N100" s="122"/>
      <c r="O100" s="122"/>
      <c r="P100" s="122"/>
      <c r="Q100" s="122"/>
      <c r="R100" s="122"/>
      <c r="S100" s="122">
        <v>10</v>
      </c>
      <c r="T100" s="122"/>
      <c r="U100" s="122">
        <v>410</v>
      </c>
      <c r="V100" s="122"/>
      <c r="W100" s="122"/>
      <c r="X100" s="122"/>
      <c r="Y100" s="122">
        <v>20</v>
      </c>
      <c r="Z100" s="122" t="s">
        <v>1283</v>
      </c>
      <c r="AA100" s="122">
        <v>5</v>
      </c>
      <c r="AB100" s="122">
        <v>5</v>
      </c>
      <c r="AC100" s="122"/>
      <c r="AD100" s="124" t="s">
        <v>1319</v>
      </c>
      <c r="AE100" s="122" t="s">
        <v>1320</v>
      </c>
      <c r="AF100" s="125">
        <v>1057100</v>
      </c>
      <c r="AG100" s="122">
        <v>1</v>
      </c>
      <c r="AH100" s="122"/>
      <c r="AI100" s="126">
        <v>28</v>
      </c>
      <c r="AJ100" s="122">
        <v>3</v>
      </c>
      <c r="AK100" s="464">
        <f>(19.7/AI100)*100</f>
        <v>70.357142857142847</v>
      </c>
      <c r="AN100" s="407"/>
    </row>
  </sheetData>
  <autoFilter ref="A1:AM99">
    <sortState ref="A2:AM99">
      <sortCondition ref="A2:A99"/>
      <sortCondition ref="E2:E99"/>
      <sortCondition ref="Z2:Z99"/>
    </sortState>
  </autoFilter>
  <sortState ref="A2:AM100">
    <sortCondition ref="A2:A100"/>
    <sortCondition ref="E2:E100"/>
    <sortCondition ref="Z2:Z100"/>
  </sortState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10"/>
  <sheetViews>
    <sheetView zoomScale="80" zoomScaleNormal="80" workbookViewId="0">
      <pane xSplit="5" ySplit="1" topLeftCell="Z2" activePane="bottomRight" state="frozen"/>
      <selection pane="topRight" activeCell="F1" sqref="F1"/>
      <selection pane="bottomLeft" activeCell="A2" sqref="A2"/>
      <selection pane="bottomRight" activeCell="E19" sqref="E19"/>
    </sheetView>
  </sheetViews>
  <sheetFormatPr defaultRowHeight="15" x14ac:dyDescent="0.25"/>
  <cols>
    <col min="1" max="1" width="13" customWidth="1"/>
    <col min="2" max="2" width="60.85546875" customWidth="1"/>
    <col min="3" max="3" width="10.85546875" customWidth="1"/>
    <col min="4" max="4" width="7.7109375" bestFit="1" customWidth="1"/>
    <col min="5" max="5" width="10" bestFit="1" customWidth="1"/>
    <col min="6" max="6" width="10.42578125" customWidth="1"/>
    <col min="7" max="7" width="118.85546875" customWidth="1"/>
    <col min="8" max="8" width="33.42578125" customWidth="1"/>
    <col min="9" max="9" width="12.42578125" bestFit="1" customWidth="1"/>
    <col min="10" max="10" width="12" bestFit="1" customWidth="1"/>
    <col min="11" max="11" width="12.7109375" bestFit="1" customWidth="1"/>
    <col min="12" max="12" width="13.28515625" bestFit="1" customWidth="1"/>
    <col min="13" max="13" width="7.7109375" bestFit="1" customWidth="1"/>
    <col min="14" max="14" width="19.28515625" bestFit="1" customWidth="1"/>
    <col min="15" max="15" width="20" bestFit="1" customWidth="1"/>
    <col min="16" max="16" width="15" customWidth="1"/>
    <col min="17" max="17" width="20" customWidth="1"/>
    <col min="18" max="18" width="12.85546875" bestFit="1" customWidth="1"/>
    <col min="19" max="19" width="13.7109375" bestFit="1" customWidth="1"/>
    <col min="20" max="20" width="13.42578125" bestFit="1" customWidth="1"/>
    <col min="21" max="21" width="14.140625" bestFit="1" customWidth="1"/>
    <col min="22" max="25" width="14.140625" customWidth="1"/>
    <col min="26" max="26" width="17.7109375" bestFit="1" customWidth="1"/>
    <col min="27" max="27" width="3.28515625" customWidth="1"/>
    <col min="28" max="28" width="2.7109375" customWidth="1"/>
    <col min="29" max="29" width="21.7109375" bestFit="1" customWidth="1"/>
    <col min="30" max="30" width="19.5703125" bestFit="1" customWidth="1"/>
    <col min="31" max="31" width="31.140625" customWidth="1"/>
    <col min="32" max="32" width="19.7109375" bestFit="1" customWidth="1"/>
    <col min="33" max="33" width="4" customWidth="1"/>
    <col min="34" max="34" width="4.7109375" customWidth="1"/>
    <col min="35" max="35" width="15.85546875" customWidth="1"/>
    <col min="36" max="36" width="4.7109375" customWidth="1"/>
    <col min="40" max="40" width="9.5703125" bestFit="1" customWidth="1"/>
  </cols>
  <sheetData>
    <row r="1" spans="1:40" s="13" customFormat="1" ht="105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9" t="s">
        <v>18</v>
      </c>
      <c r="T1" s="10" t="s">
        <v>19</v>
      </c>
      <c r="U1" s="10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11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1488</v>
      </c>
    </row>
    <row r="2" spans="1:40" ht="51.75" customHeight="1" thickBot="1" x14ac:dyDescent="0.3">
      <c r="A2" s="14" t="s">
        <v>42</v>
      </c>
      <c r="B2" s="14" t="s">
        <v>42</v>
      </c>
      <c r="D2" s="14" t="s">
        <v>39</v>
      </c>
      <c r="G2" s="16"/>
      <c r="Z2" t="s">
        <v>1459</v>
      </c>
      <c r="AD2" s="17"/>
      <c r="AF2" s="17"/>
    </row>
    <row r="3" spans="1:40" ht="26.25" thickBot="1" x14ac:dyDescent="0.3">
      <c r="A3" s="113" t="s">
        <v>42</v>
      </c>
      <c r="B3" s="292" t="s">
        <v>484</v>
      </c>
      <c r="C3" s="114"/>
      <c r="D3" s="292" t="s">
        <v>71</v>
      </c>
      <c r="E3" s="114"/>
      <c r="F3" s="114"/>
      <c r="G3" s="115" t="s">
        <v>485</v>
      </c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 t="s">
        <v>475</v>
      </c>
      <c r="AA3" s="114">
        <v>5</v>
      </c>
      <c r="AB3" s="114">
        <v>5</v>
      </c>
      <c r="AC3" s="114"/>
      <c r="AD3" s="336" t="s">
        <v>486</v>
      </c>
      <c r="AE3" s="337" t="s">
        <v>487</v>
      </c>
      <c r="AF3" s="338" t="s">
        <v>486</v>
      </c>
      <c r="AG3" s="114">
        <v>0</v>
      </c>
      <c r="AH3" s="114" t="s">
        <v>478</v>
      </c>
      <c r="AI3" s="114">
        <v>18</v>
      </c>
      <c r="AJ3" s="114">
        <v>5</v>
      </c>
      <c r="AN3" s="452" t="s">
        <v>1487</v>
      </c>
    </row>
    <row r="4" spans="1:40" ht="25.5" x14ac:dyDescent="0.25">
      <c r="A4" s="113" t="s">
        <v>42</v>
      </c>
      <c r="B4" s="292" t="s">
        <v>484</v>
      </c>
      <c r="C4" s="114"/>
      <c r="D4" s="292"/>
      <c r="E4" s="114"/>
      <c r="F4" s="114"/>
      <c r="G4" s="115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 t="s">
        <v>475</v>
      </c>
      <c r="AA4" s="114">
        <v>5</v>
      </c>
      <c r="AB4" s="114">
        <v>5</v>
      </c>
      <c r="AC4" s="114"/>
      <c r="AD4" s="336" t="s">
        <v>488</v>
      </c>
      <c r="AE4" s="337" t="s">
        <v>489</v>
      </c>
      <c r="AF4" s="336" t="s">
        <v>488</v>
      </c>
      <c r="AG4" s="114">
        <v>0</v>
      </c>
      <c r="AH4" s="114" t="s">
        <v>478</v>
      </c>
      <c r="AI4" s="114">
        <v>18</v>
      </c>
      <c r="AJ4" s="114">
        <v>5</v>
      </c>
    </row>
    <row r="5" spans="1:40" ht="25.5" x14ac:dyDescent="0.25">
      <c r="A5" s="113" t="s">
        <v>42</v>
      </c>
      <c r="B5" s="292" t="s">
        <v>484</v>
      </c>
      <c r="C5" s="114"/>
      <c r="D5" s="292"/>
      <c r="E5" s="114"/>
      <c r="F5" s="114"/>
      <c r="G5" s="115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 t="s">
        <v>475</v>
      </c>
      <c r="AA5" s="114">
        <v>5</v>
      </c>
      <c r="AB5" s="114">
        <v>5</v>
      </c>
      <c r="AC5" s="114"/>
      <c r="AD5" s="336" t="s">
        <v>490</v>
      </c>
      <c r="AE5" s="337" t="s">
        <v>491</v>
      </c>
      <c r="AF5" s="336" t="s">
        <v>490</v>
      </c>
      <c r="AG5" s="114">
        <v>0</v>
      </c>
      <c r="AH5" s="114" t="s">
        <v>478</v>
      </c>
      <c r="AI5" s="114">
        <v>18</v>
      </c>
      <c r="AJ5" s="114">
        <v>5</v>
      </c>
    </row>
    <row r="6" spans="1:40" x14ac:dyDescent="0.25">
      <c r="A6" s="113" t="s">
        <v>42</v>
      </c>
      <c r="B6" s="292" t="s">
        <v>484</v>
      </c>
      <c r="C6" s="114"/>
      <c r="D6" s="292" t="s">
        <v>71</v>
      </c>
      <c r="E6" s="114"/>
      <c r="F6" s="114"/>
      <c r="G6" s="115" t="s">
        <v>485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 t="s">
        <v>622</v>
      </c>
      <c r="AA6" s="114" t="s">
        <v>623</v>
      </c>
      <c r="AB6" s="114" t="s">
        <v>624</v>
      </c>
      <c r="AC6" s="114"/>
      <c r="AD6" s="114">
        <v>4000</v>
      </c>
      <c r="AE6" s="114" t="s">
        <v>625</v>
      </c>
      <c r="AF6" s="114">
        <v>4000</v>
      </c>
      <c r="AG6" s="114">
        <v>0</v>
      </c>
      <c r="AH6" s="114" t="s">
        <v>626</v>
      </c>
      <c r="AI6" s="114">
        <v>18.45</v>
      </c>
      <c r="AJ6" s="114">
        <v>5</v>
      </c>
    </row>
    <row r="7" spans="1:40" x14ac:dyDescent="0.25">
      <c r="A7" s="199" t="s">
        <v>42</v>
      </c>
      <c r="B7" s="300" t="s">
        <v>484</v>
      </c>
      <c r="C7" s="162"/>
      <c r="D7" s="300" t="s">
        <v>71</v>
      </c>
      <c r="E7" s="162"/>
      <c r="F7" s="162"/>
      <c r="G7" s="162" t="s">
        <v>485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 t="s">
        <v>882</v>
      </c>
      <c r="AA7" s="162">
        <v>20</v>
      </c>
      <c r="AB7" s="162">
        <v>20</v>
      </c>
      <c r="AC7" s="162"/>
      <c r="AD7" s="162" t="s">
        <v>924</v>
      </c>
      <c r="AE7" s="162" t="s">
        <v>925</v>
      </c>
      <c r="AF7" s="116" t="s">
        <v>926</v>
      </c>
      <c r="AG7" s="162">
        <v>0</v>
      </c>
      <c r="AH7" s="162" t="s">
        <v>626</v>
      </c>
      <c r="AI7" s="339">
        <v>9.9</v>
      </c>
      <c r="AJ7" s="162">
        <v>5</v>
      </c>
      <c r="AK7" s="38"/>
      <c r="AL7" s="38"/>
      <c r="AM7" s="38"/>
    </row>
    <row r="8" spans="1:40" x14ac:dyDescent="0.25">
      <c r="A8" s="199" t="s">
        <v>42</v>
      </c>
      <c r="B8" s="300" t="s">
        <v>484</v>
      </c>
      <c r="C8" s="162"/>
      <c r="D8" s="300" t="s">
        <v>71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 t="s">
        <v>882</v>
      </c>
      <c r="AA8" s="162">
        <v>20</v>
      </c>
      <c r="AB8" s="162">
        <v>20</v>
      </c>
      <c r="AC8" s="162"/>
      <c r="AD8" s="162" t="s">
        <v>927</v>
      </c>
      <c r="AE8" s="162" t="s">
        <v>928</v>
      </c>
      <c r="AF8" s="116" t="s">
        <v>929</v>
      </c>
      <c r="AG8" s="162">
        <v>0</v>
      </c>
      <c r="AH8" s="162" t="s">
        <v>626</v>
      </c>
      <c r="AI8" s="339">
        <v>1</v>
      </c>
      <c r="AJ8" s="162">
        <v>5</v>
      </c>
      <c r="AK8" s="38"/>
      <c r="AL8" s="38"/>
      <c r="AM8" s="38"/>
    </row>
    <row r="9" spans="1:40" x14ac:dyDescent="0.25">
      <c r="A9" s="70" t="s">
        <v>42</v>
      </c>
      <c r="B9" s="71" t="s">
        <v>540</v>
      </c>
      <c r="C9" s="72"/>
      <c r="D9" s="71" t="s">
        <v>71</v>
      </c>
      <c r="E9" s="72">
        <v>16180</v>
      </c>
      <c r="F9" s="72"/>
      <c r="G9" s="73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 t="s">
        <v>475</v>
      </c>
      <c r="AA9" s="72">
        <v>10</v>
      </c>
      <c r="AB9" s="72">
        <v>10</v>
      </c>
      <c r="AC9" s="72"/>
      <c r="AD9" s="340" t="s">
        <v>541</v>
      </c>
      <c r="AE9" s="341" t="s">
        <v>542</v>
      </c>
      <c r="AF9" s="340" t="s">
        <v>541</v>
      </c>
      <c r="AG9" s="72">
        <v>0</v>
      </c>
      <c r="AH9" s="72" t="s">
        <v>478</v>
      </c>
      <c r="AI9" s="72">
        <v>8</v>
      </c>
      <c r="AJ9" s="72">
        <v>5</v>
      </c>
    </row>
    <row r="10" spans="1:40" x14ac:dyDescent="0.25">
      <c r="A10" s="70" t="s">
        <v>42</v>
      </c>
      <c r="B10" s="71" t="s">
        <v>540</v>
      </c>
      <c r="C10" s="72"/>
      <c r="D10" s="71"/>
      <c r="E10" s="72"/>
      <c r="F10" s="72"/>
      <c r="G10" s="73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 t="s">
        <v>475</v>
      </c>
      <c r="AA10" s="72">
        <v>10</v>
      </c>
      <c r="AB10" s="72">
        <v>10</v>
      </c>
      <c r="AC10" s="72"/>
      <c r="AD10" s="340" t="s">
        <v>543</v>
      </c>
      <c r="AE10" s="341" t="s">
        <v>544</v>
      </c>
      <c r="AF10" s="340" t="s">
        <v>543</v>
      </c>
      <c r="AG10" s="72">
        <v>0</v>
      </c>
      <c r="AH10" s="72" t="s">
        <v>478</v>
      </c>
      <c r="AI10" s="72">
        <v>8</v>
      </c>
      <c r="AJ10" s="72">
        <v>5</v>
      </c>
    </row>
    <row r="11" spans="1:40" x14ac:dyDescent="0.25">
      <c r="A11" s="70" t="s">
        <v>42</v>
      </c>
      <c r="B11" s="71" t="s">
        <v>540</v>
      </c>
      <c r="C11" s="72"/>
      <c r="D11" s="71"/>
      <c r="E11" s="72"/>
      <c r="F11" s="72"/>
      <c r="G11" s="73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 t="s">
        <v>475</v>
      </c>
      <c r="AA11" s="72">
        <v>10</v>
      </c>
      <c r="AB11" s="72">
        <v>10</v>
      </c>
      <c r="AC11" s="72"/>
      <c r="AD11" s="340" t="s">
        <v>545</v>
      </c>
      <c r="AE11" s="341" t="s">
        <v>546</v>
      </c>
      <c r="AF11" s="340" t="s">
        <v>545</v>
      </c>
      <c r="AG11" s="72">
        <v>0</v>
      </c>
      <c r="AH11" s="72" t="s">
        <v>478</v>
      </c>
      <c r="AI11" s="72">
        <v>8</v>
      </c>
      <c r="AJ11" s="72">
        <v>5</v>
      </c>
    </row>
    <row r="12" spans="1:40" x14ac:dyDescent="0.25">
      <c r="A12" s="70" t="s">
        <v>42</v>
      </c>
      <c r="B12" s="71" t="s">
        <v>540</v>
      </c>
      <c r="C12" s="72"/>
      <c r="D12" s="71"/>
      <c r="E12" s="72"/>
      <c r="F12" s="72"/>
      <c r="G12" s="73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 t="s">
        <v>475</v>
      </c>
      <c r="AA12" s="72">
        <v>10</v>
      </c>
      <c r="AB12" s="72">
        <v>10</v>
      </c>
      <c r="AC12" s="72"/>
      <c r="AD12" s="340" t="s">
        <v>547</v>
      </c>
      <c r="AE12" s="341" t="s">
        <v>548</v>
      </c>
      <c r="AF12" s="340" t="s">
        <v>547</v>
      </c>
      <c r="AG12" s="72">
        <v>0</v>
      </c>
      <c r="AH12" s="72" t="s">
        <v>478</v>
      </c>
      <c r="AI12" s="72">
        <v>8</v>
      </c>
      <c r="AJ12" s="72">
        <v>5</v>
      </c>
    </row>
    <row r="13" spans="1:40" x14ac:dyDescent="0.25">
      <c r="A13" s="70" t="s">
        <v>42</v>
      </c>
      <c r="B13" s="71" t="s">
        <v>540</v>
      </c>
      <c r="C13" s="72"/>
      <c r="D13" s="71" t="s">
        <v>71</v>
      </c>
      <c r="E13" s="72">
        <v>16180</v>
      </c>
      <c r="F13" s="72"/>
      <c r="G13" s="73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 t="s">
        <v>622</v>
      </c>
      <c r="AA13" s="72" t="s">
        <v>627</v>
      </c>
      <c r="AB13" s="72" t="s">
        <v>628</v>
      </c>
      <c r="AC13" s="72"/>
      <c r="AD13" s="72" t="s">
        <v>669</v>
      </c>
      <c r="AE13" s="72" t="s">
        <v>670</v>
      </c>
      <c r="AF13" s="72" t="s">
        <v>669</v>
      </c>
      <c r="AG13" s="72">
        <v>0</v>
      </c>
      <c r="AH13" s="72" t="s">
        <v>626</v>
      </c>
      <c r="AI13" s="72">
        <v>1.3</v>
      </c>
      <c r="AJ13" s="72">
        <v>5</v>
      </c>
    </row>
    <row r="14" spans="1:40" x14ac:dyDescent="0.25">
      <c r="A14" s="70" t="s">
        <v>42</v>
      </c>
      <c r="B14" s="71" t="s">
        <v>540</v>
      </c>
      <c r="C14" s="72"/>
      <c r="D14" s="71"/>
      <c r="E14" s="72"/>
      <c r="F14" s="72"/>
      <c r="G14" s="73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 t="s">
        <v>622</v>
      </c>
      <c r="AA14" s="72" t="s">
        <v>627</v>
      </c>
      <c r="AB14" s="72" t="s">
        <v>628</v>
      </c>
      <c r="AC14" s="72"/>
      <c r="AD14" s="72" t="s">
        <v>671</v>
      </c>
      <c r="AE14" s="72" t="s">
        <v>672</v>
      </c>
      <c r="AF14" s="72" t="s">
        <v>671</v>
      </c>
      <c r="AG14" s="72">
        <v>0</v>
      </c>
      <c r="AH14" s="72" t="s">
        <v>626</v>
      </c>
      <c r="AI14" s="72">
        <v>1.3</v>
      </c>
      <c r="AJ14" s="72">
        <v>5</v>
      </c>
    </row>
    <row r="15" spans="1:40" x14ac:dyDescent="0.25">
      <c r="A15" s="70" t="s">
        <v>42</v>
      </c>
      <c r="B15" s="71" t="s">
        <v>540</v>
      </c>
      <c r="C15" s="72"/>
      <c r="D15" s="71"/>
      <c r="E15" s="72"/>
      <c r="F15" s="72"/>
      <c r="G15" s="73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 t="s">
        <v>622</v>
      </c>
      <c r="AA15" s="72" t="s">
        <v>627</v>
      </c>
      <c r="AB15" s="72" t="s">
        <v>628</v>
      </c>
      <c r="AC15" s="72"/>
      <c r="AD15" s="72" t="s">
        <v>673</v>
      </c>
      <c r="AE15" s="144" t="s">
        <v>674</v>
      </c>
      <c r="AF15" s="72" t="s">
        <v>673</v>
      </c>
      <c r="AG15" s="72">
        <v>0</v>
      </c>
      <c r="AH15" s="72" t="s">
        <v>626</v>
      </c>
      <c r="AI15" s="72">
        <v>1.3</v>
      </c>
      <c r="AJ15" s="72">
        <v>5</v>
      </c>
    </row>
    <row r="16" spans="1:40" x14ac:dyDescent="0.25">
      <c r="A16" s="70" t="s">
        <v>42</v>
      </c>
      <c r="B16" s="71" t="s">
        <v>540</v>
      </c>
      <c r="C16" s="72"/>
      <c r="D16" s="71"/>
      <c r="E16" s="72"/>
      <c r="F16" s="72"/>
      <c r="G16" s="73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 t="s">
        <v>622</v>
      </c>
      <c r="AA16" s="72" t="s">
        <v>627</v>
      </c>
      <c r="AB16" s="72" t="s">
        <v>628</v>
      </c>
      <c r="AC16" s="72"/>
      <c r="AD16" s="72" t="s">
        <v>675</v>
      </c>
      <c r="AE16" s="72" t="s">
        <v>676</v>
      </c>
      <c r="AF16" s="72" t="s">
        <v>675</v>
      </c>
      <c r="AG16" s="72">
        <v>0</v>
      </c>
      <c r="AH16" s="72" t="s">
        <v>626</v>
      </c>
      <c r="AI16" s="72">
        <v>1.3</v>
      </c>
      <c r="AJ16" s="72">
        <v>5</v>
      </c>
    </row>
    <row r="17" spans="1:39" x14ac:dyDescent="0.25">
      <c r="A17" s="291" t="s">
        <v>42</v>
      </c>
      <c r="B17" s="342" t="s">
        <v>540</v>
      </c>
      <c r="C17" s="161"/>
      <c r="D17" s="342" t="s">
        <v>71</v>
      </c>
      <c r="E17" s="161">
        <v>16180</v>
      </c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 t="s">
        <v>882</v>
      </c>
      <c r="AA17" s="161">
        <v>5</v>
      </c>
      <c r="AB17" s="161">
        <v>5</v>
      </c>
      <c r="AC17" s="161"/>
      <c r="AD17" s="161" t="s">
        <v>981</v>
      </c>
      <c r="AE17" s="161" t="s">
        <v>982</v>
      </c>
      <c r="AF17" s="84" t="s">
        <v>983</v>
      </c>
      <c r="AG17" s="161">
        <v>0</v>
      </c>
      <c r="AH17" s="161" t="s">
        <v>626</v>
      </c>
      <c r="AI17" s="171">
        <v>7.9</v>
      </c>
      <c r="AJ17" s="161">
        <v>5</v>
      </c>
      <c r="AK17" s="38"/>
      <c r="AL17" s="38"/>
      <c r="AM17" s="38"/>
    </row>
    <row r="18" spans="1:39" ht="38.25" x14ac:dyDescent="0.25">
      <c r="A18" s="264" t="s">
        <v>42</v>
      </c>
      <c r="B18" s="343" t="s">
        <v>516</v>
      </c>
      <c r="C18" s="265"/>
      <c r="D18" s="343" t="s">
        <v>71</v>
      </c>
      <c r="E18" s="265"/>
      <c r="F18" s="265"/>
      <c r="G18" s="266" t="s">
        <v>493</v>
      </c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 t="s">
        <v>475</v>
      </c>
      <c r="AA18" s="265">
        <v>10</v>
      </c>
      <c r="AB18" s="265">
        <v>10</v>
      </c>
      <c r="AC18" s="265"/>
      <c r="AD18" s="344" t="s">
        <v>517</v>
      </c>
      <c r="AE18" s="345" t="s">
        <v>518</v>
      </c>
      <c r="AF18" s="344" t="s">
        <v>517</v>
      </c>
      <c r="AG18" s="265">
        <v>0</v>
      </c>
      <c r="AH18" s="265" t="s">
        <v>478</v>
      </c>
      <c r="AI18" s="265">
        <v>9</v>
      </c>
      <c r="AJ18" s="265">
        <v>5</v>
      </c>
    </row>
    <row r="19" spans="1:39" ht="38.25" x14ac:dyDescent="0.25">
      <c r="A19" s="264" t="s">
        <v>42</v>
      </c>
      <c r="B19" s="343" t="s">
        <v>516</v>
      </c>
      <c r="C19" s="265"/>
      <c r="D19" s="343"/>
      <c r="E19" s="265"/>
      <c r="F19" s="265"/>
      <c r="G19" s="266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 t="s">
        <v>475</v>
      </c>
      <c r="AA19" s="265">
        <v>10</v>
      </c>
      <c r="AB19" s="265">
        <v>10</v>
      </c>
      <c r="AC19" s="265"/>
      <c r="AD19" s="344" t="s">
        <v>519</v>
      </c>
      <c r="AE19" s="345" t="s">
        <v>520</v>
      </c>
      <c r="AF19" s="344" t="s">
        <v>519</v>
      </c>
      <c r="AG19" s="265">
        <v>0</v>
      </c>
      <c r="AH19" s="265" t="s">
        <v>478</v>
      </c>
      <c r="AI19" s="265">
        <v>9</v>
      </c>
      <c r="AJ19" s="265">
        <v>5</v>
      </c>
    </row>
    <row r="20" spans="1:39" ht="38.25" x14ac:dyDescent="0.25">
      <c r="A20" s="264" t="s">
        <v>42</v>
      </c>
      <c r="B20" s="343" t="s">
        <v>516</v>
      </c>
      <c r="C20" s="265"/>
      <c r="D20" s="343"/>
      <c r="E20" s="265"/>
      <c r="F20" s="265"/>
      <c r="G20" s="266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 t="s">
        <v>475</v>
      </c>
      <c r="AA20" s="265">
        <v>10</v>
      </c>
      <c r="AB20" s="265">
        <v>10</v>
      </c>
      <c r="AC20" s="265"/>
      <c r="AD20" s="344" t="s">
        <v>521</v>
      </c>
      <c r="AE20" s="345" t="s">
        <v>522</v>
      </c>
      <c r="AF20" s="344" t="s">
        <v>521</v>
      </c>
      <c r="AG20" s="265">
        <v>0</v>
      </c>
      <c r="AH20" s="265" t="s">
        <v>478</v>
      </c>
      <c r="AI20" s="265">
        <v>9</v>
      </c>
      <c r="AJ20" s="265">
        <v>5</v>
      </c>
    </row>
    <row r="21" spans="1:39" ht="38.25" x14ac:dyDescent="0.25">
      <c r="A21" s="264" t="s">
        <v>42</v>
      </c>
      <c r="B21" s="343" t="s">
        <v>516</v>
      </c>
      <c r="C21" s="265"/>
      <c r="D21" s="343"/>
      <c r="E21" s="265"/>
      <c r="F21" s="265"/>
      <c r="G21" s="266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 t="s">
        <v>475</v>
      </c>
      <c r="AA21" s="265">
        <v>10</v>
      </c>
      <c r="AB21" s="265">
        <v>10</v>
      </c>
      <c r="AC21" s="265"/>
      <c r="AD21" s="344" t="s">
        <v>523</v>
      </c>
      <c r="AE21" s="345" t="s">
        <v>524</v>
      </c>
      <c r="AF21" s="344" t="s">
        <v>523</v>
      </c>
      <c r="AG21" s="265">
        <v>0</v>
      </c>
      <c r="AH21" s="265" t="s">
        <v>478</v>
      </c>
      <c r="AI21" s="265">
        <v>9</v>
      </c>
      <c r="AJ21" s="265">
        <v>5</v>
      </c>
    </row>
    <row r="22" spans="1:39" x14ac:dyDescent="0.25">
      <c r="A22" s="264" t="s">
        <v>42</v>
      </c>
      <c r="B22" s="343" t="s">
        <v>516</v>
      </c>
      <c r="C22" s="265"/>
      <c r="D22" s="343" t="s">
        <v>71</v>
      </c>
      <c r="E22" s="265"/>
      <c r="F22" s="265"/>
      <c r="G22" s="266" t="s">
        <v>493</v>
      </c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 t="s">
        <v>622</v>
      </c>
      <c r="AA22" s="265" t="s">
        <v>627</v>
      </c>
      <c r="AB22" s="265" t="s">
        <v>628</v>
      </c>
      <c r="AC22" s="265"/>
      <c r="AD22" s="265" t="s">
        <v>643</v>
      </c>
      <c r="AE22" s="265" t="s">
        <v>644</v>
      </c>
      <c r="AF22" s="265" t="s">
        <v>643</v>
      </c>
      <c r="AG22" s="265">
        <v>0</v>
      </c>
      <c r="AH22" s="265" t="s">
        <v>626</v>
      </c>
      <c r="AI22" s="265">
        <v>7.7</v>
      </c>
      <c r="AJ22" s="265">
        <v>5</v>
      </c>
    </row>
    <row r="23" spans="1:39" x14ac:dyDescent="0.25">
      <c r="A23" s="264" t="s">
        <v>42</v>
      </c>
      <c r="B23" s="343" t="s">
        <v>516</v>
      </c>
      <c r="C23" s="265"/>
      <c r="D23" s="343"/>
      <c r="E23" s="265"/>
      <c r="F23" s="265"/>
      <c r="G23" s="266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 t="s">
        <v>622</v>
      </c>
      <c r="AA23" s="265" t="s">
        <v>627</v>
      </c>
      <c r="AB23" s="265" t="s">
        <v>628</v>
      </c>
      <c r="AC23" s="265"/>
      <c r="AD23" s="265" t="s">
        <v>645</v>
      </c>
      <c r="AE23" s="265" t="s">
        <v>646</v>
      </c>
      <c r="AF23" s="265" t="s">
        <v>645</v>
      </c>
      <c r="AG23" s="265">
        <v>0</v>
      </c>
      <c r="AH23" s="265" t="s">
        <v>626</v>
      </c>
      <c r="AI23" s="265">
        <v>7.7</v>
      </c>
      <c r="AJ23" s="265">
        <v>5</v>
      </c>
    </row>
    <row r="24" spans="1:39" x14ac:dyDescent="0.25">
      <c r="A24" s="264" t="s">
        <v>42</v>
      </c>
      <c r="B24" s="343" t="s">
        <v>516</v>
      </c>
      <c r="C24" s="265"/>
      <c r="D24" s="343"/>
      <c r="E24" s="265"/>
      <c r="F24" s="265"/>
      <c r="G24" s="266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 t="s">
        <v>622</v>
      </c>
      <c r="AA24" s="265" t="s">
        <v>627</v>
      </c>
      <c r="AB24" s="265" t="s">
        <v>628</v>
      </c>
      <c r="AC24" s="265"/>
      <c r="AD24" s="265" t="s">
        <v>647</v>
      </c>
      <c r="AE24" s="265" t="s">
        <v>648</v>
      </c>
      <c r="AF24" s="265" t="s">
        <v>647</v>
      </c>
      <c r="AG24" s="265">
        <v>0</v>
      </c>
      <c r="AH24" s="265" t="s">
        <v>626</v>
      </c>
      <c r="AI24" s="265">
        <v>7.7</v>
      </c>
      <c r="AJ24" s="265">
        <v>5</v>
      </c>
    </row>
    <row r="25" spans="1:39" x14ac:dyDescent="0.25">
      <c r="A25" s="264" t="s">
        <v>42</v>
      </c>
      <c r="B25" s="343" t="s">
        <v>516</v>
      </c>
      <c r="C25" s="265"/>
      <c r="D25" s="343"/>
      <c r="E25" s="265"/>
      <c r="F25" s="265"/>
      <c r="G25" s="266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 t="s">
        <v>622</v>
      </c>
      <c r="AA25" s="265" t="s">
        <v>649</v>
      </c>
      <c r="AB25" s="265" t="s">
        <v>650</v>
      </c>
      <c r="AC25" s="265"/>
      <c r="AD25" s="265" t="s">
        <v>651</v>
      </c>
      <c r="AE25" s="265" t="s">
        <v>652</v>
      </c>
      <c r="AF25" s="265" t="s">
        <v>651</v>
      </c>
      <c r="AG25" s="265">
        <v>0</v>
      </c>
      <c r="AH25" s="265" t="s">
        <v>626</v>
      </c>
      <c r="AI25" s="265">
        <v>7.9</v>
      </c>
      <c r="AJ25" s="265">
        <v>5</v>
      </c>
    </row>
    <row r="26" spans="1:39" x14ac:dyDescent="0.25">
      <c r="A26" s="271" t="s">
        <v>42</v>
      </c>
      <c r="B26" s="346" t="s">
        <v>516</v>
      </c>
      <c r="C26" s="272"/>
      <c r="D26" s="346" t="s">
        <v>71</v>
      </c>
      <c r="E26" s="272"/>
      <c r="F26" s="272"/>
      <c r="G26" s="272" t="s">
        <v>493</v>
      </c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 t="s">
        <v>882</v>
      </c>
      <c r="AA26" s="272">
        <v>10</v>
      </c>
      <c r="AB26" s="272">
        <v>10</v>
      </c>
      <c r="AC26" s="272"/>
      <c r="AD26" s="272" t="s">
        <v>942</v>
      </c>
      <c r="AE26" s="272" t="s">
        <v>943</v>
      </c>
      <c r="AF26" s="269">
        <v>8418491</v>
      </c>
      <c r="AG26" s="272">
        <v>0</v>
      </c>
      <c r="AH26" s="272" t="s">
        <v>626</v>
      </c>
      <c r="AI26" s="274">
        <v>12.5</v>
      </c>
      <c r="AJ26" s="272">
        <v>5</v>
      </c>
      <c r="AK26" s="38"/>
      <c r="AL26" s="38"/>
      <c r="AM26" s="38"/>
    </row>
    <row r="27" spans="1:39" x14ac:dyDescent="0.25">
      <c r="A27" s="271" t="s">
        <v>42</v>
      </c>
      <c r="B27" s="346" t="s">
        <v>516</v>
      </c>
      <c r="C27" s="272"/>
      <c r="D27" s="346" t="s">
        <v>71</v>
      </c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 t="s">
        <v>882</v>
      </c>
      <c r="AA27" s="272">
        <v>10</v>
      </c>
      <c r="AB27" s="272">
        <v>10</v>
      </c>
      <c r="AC27" s="272"/>
      <c r="AD27" s="272" t="s">
        <v>944</v>
      </c>
      <c r="AE27" s="272" t="s">
        <v>945</v>
      </c>
      <c r="AF27" s="269">
        <v>8418490</v>
      </c>
      <c r="AG27" s="272">
        <v>0</v>
      </c>
      <c r="AH27" s="272" t="s">
        <v>626</v>
      </c>
      <c r="AI27" s="274">
        <v>12.5</v>
      </c>
      <c r="AJ27" s="272">
        <v>5</v>
      </c>
      <c r="AK27" s="38"/>
      <c r="AL27" s="38"/>
      <c r="AM27" s="38"/>
    </row>
    <row r="28" spans="1:39" x14ac:dyDescent="0.25">
      <c r="A28" s="271" t="s">
        <v>42</v>
      </c>
      <c r="B28" s="346" t="s">
        <v>516</v>
      </c>
      <c r="C28" s="272"/>
      <c r="D28" s="346" t="s">
        <v>71</v>
      </c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 t="s">
        <v>882</v>
      </c>
      <c r="AA28" s="272">
        <v>10</v>
      </c>
      <c r="AB28" s="272">
        <v>10</v>
      </c>
      <c r="AC28" s="272"/>
      <c r="AD28" s="272" t="s">
        <v>946</v>
      </c>
      <c r="AE28" s="272" t="s">
        <v>947</v>
      </c>
      <c r="AF28" s="269">
        <v>8418619</v>
      </c>
      <c r="AG28" s="272">
        <v>0</v>
      </c>
      <c r="AH28" s="272" t="s">
        <v>626</v>
      </c>
      <c r="AI28" s="274">
        <v>12.5</v>
      </c>
      <c r="AJ28" s="272">
        <v>5</v>
      </c>
      <c r="AK28" s="38"/>
      <c r="AL28" s="38"/>
      <c r="AM28" s="38"/>
    </row>
    <row r="29" spans="1:39" x14ac:dyDescent="0.25">
      <c r="A29" s="271" t="s">
        <v>42</v>
      </c>
      <c r="B29" s="346" t="s">
        <v>516</v>
      </c>
      <c r="C29" s="272"/>
      <c r="D29" s="346" t="s">
        <v>71</v>
      </c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 t="s">
        <v>882</v>
      </c>
      <c r="AA29" s="272">
        <v>10</v>
      </c>
      <c r="AB29" s="272">
        <v>10</v>
      </c>
      <c r="AC29" s="272"/>
      <c r="AD29" s="272" t="s">
        <v>948</v>
      </c>
      <c r="AE29" s="272" t="s">
        <v>949</v>
      </c>
      <c r="AF29" s="269" t="s">
        <v>950</v>
      </c>
      <c r="AG29" s="272">
        <v>0</v>
      </c>
      <c r="AH29" s="272" t="s">
        <v>626</v>
      </c>
      <c r="AI29" s="274">
        <v>12.5</v>
      </c>
      <c r="AJ29" s="272">
        <v>5</v>
      </c>
      <c r="AK29" s="38"/>
      <c r="AL29" s="38"/>
      <c r="AM29" s="38"/>
    </row>
    <row r="30" spans="1:39" x14ac:dyDescent="0.25">
      <c r="A30" s="271" t="s">
        <v>42</v>
      </c>
      <c r="B30" s="346" t="s">
        <v>516</v>
      </c>
      <c r="C30" s="272"/>
      <c r="D30" s="346" t="s">
        <v>71</v>
      </c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 t="s">
        <v>882</v>
      </c>
      <c r="AA30" s="272">
        <v>10</v>
      </c>
      <c r="AB30" s="272">
        <v>10</v>
      </c>
      <c r="AC30" s="272"/>
      <c r="AD30" s="272" t="s">
        <v>951</v>
      </c>
      <c r="AE30" s="272" t="s">
        <v>952</v>
      </c>
      <c r="AF30" s="269" t="s">
        <v>953</v>
      </c>
      <c r="AG30" s="272">
        <v>0</v>
      </c>
      <c r="AH30" s="272" t="s">
        <v>626</v>
      </c>
      <c r="AI30" s="274">
        <v>12.5</v>
      </c>
      <c r="AJ30" s="272">
        <v>5</v>
      </c>
      <c r="AK30" s="38"/>
      <c r="AL30" s="38"/>
      <c r="AM30" s="38"/>
    </row>
    <row r="31" spans="1:39" x14ac:dyDescent="0.25">
      <c r="A31" s="271" t="s">
        <v>42</v>
      </c>
      <c r="B31" s="346" t="s">
        <v>516</v>
      </c>
      <c r="C31" s="272"/>
      <c r="D31" s="346" t="s">
        <v>71</v>
      </c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 t="s">
        <v>882</v>
      </c>
      <c r="AA31" s="272">
        <v>10</v>
      </c>
      <c r="AB31" s="272">
        <v>10</v>
      </c>
      <c r="AC31" s="272"/>
      <c r="AD31" s="272" t="s">
        <v>954</v>
      </c>
      <c r="AE31" s="272" t="s">
        <v>955</v>
      </c>
      <c r="AF31" s="269" t="s">
        <v>956</v>
      </c>
      <c r="AG31" s="272">
        <v>0</v>
      </c>
      <c r="AH31" s="272" t="s">
        <v>626</v>
      </c>
      <c r="AI31" s="274">
        <v>12.5</v>
      </c>
      <c r="AJ31" s="272">
        <v>5</v>
      </c>
      <c r="AK31" s="38"/>
      <c r="AL31" s="38"/>
      <c r="AM31" s="38"/>
    </row>
    <row r="32" spans="1:39" x14ac:dyDescent="0.25">
      <c r="A32" s="74" t="s">
        <v>42</v>
      </c>
      <c r="B32" s="347" t="s">
        <v>525</v>
      </c>
      <c r="C32" s="75"/>
      <c r="D32" s="347" t="s">
        <v>71</v>
      </c>
      <c r="E32" s="75"/>
      <c r="F32" s="75"/>
      <c r="G32" s="76" t="s">
        <v>526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 t="s">
        <v>475</v>
      </c>
      <c r="AA32" s="75">
        <v>5</v>
      </c>
      <c r="AB32" s="75">
        <v>5</v>
      </c>
      <c r="AC32" s="75"/>
      <c r="AD32" s="348" t="s">
        <v>527</v>
      </c>
      <c r="AE32" s="349" t="s">
        <v>528</v>
      </c>
      <c r="AF32" s="348" t="s">
        <v>527</v>
      </c>
      <c r="AG32" s="75">
        <v>0</v>
      </c>
      <c r="AH32" s="75" t="s">
        <v>478</v>
      </c>
      <c r="AI32" s="75">
        <v>9</v>
      </c>
      <c r="AJ32" s="75">
        <v>5</v>
      </c>
    </row>
    <row r="33" spans="1:39" x14ac:dyDescent="0.25">
      <c r="A33" s="74" t="s">
        <v>42</v>
      </c>
      <c r="B33" s="347" t="s">
        <v>525</v>
      </c>
      <c r="C33" s="75"/>
      <c r="D33" s="347"/>
      <c r="E33" s="75"/>
      <c r="F33" s="75"/>
      <c r="G33" s="76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 t="s">
        <v>475</v>
      </c>
      <c r="AA33" s="75">
        <v>5</v>
      </c>
      <c r="AB33" s="75">
        <v>5</v>
      </c>
      <c r="AC33" s="75"/>
      <c r="AD33" s="348" t="s">
        <v>529</v>
      </c>
      <c r="AE33" s="349" t="s">
        <v>530</v>
      </c>
      <c r="AF33" s="348" t="s">
        <v>529</v>
      </c>
      <c r="AG33" s="75">
        <v>0</v>
      </c>
      <c r="AH33" s="75" t="s">
        <v>478</v>
      </c>
      <c r="AI33" s="75">
        <v>9</v>
      </c>
      <c r="AJ33" s="75">
        <v>5</v>
      </c>
    </row>
    <row r="34" spans="1:39" x14ac:dyDescent="0.25">
      <c r="A34" s="74" t="s">
        <v>42</v>
      </c>
      <c r="B34" s="347" t="s">
        <v>525</v>
      </c>
      <c r="C34" s="75"/>
      <c r="D34" s="347"/>
      <c r="E34" s="75"/>
      <c r="F34" s="75"/>
      <c r="G34" s="76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 t="s">
        <v>475</v>
      </c>
      <c r="AA34" s="75">
        <v>5</v>
      </c>
      <c r="AB34" s="75">
        <v>5</v>
      </c>
      <c r="AC34" s="75"/>
      <c r="AD34" s="348" t="s">
        <v>531</v>
      </c>
      <c r="AE34" s="349" t="s">
        <v>532</v>
      </c>
      <c r="AF34" s="348" t="s">
        <v>531</v>
      </c>
      <c r="AG34" s="75">
        <v>0</v>
      </c>
      <c r="AH34" s="75" t="s">
        <v>478</v>
      </c>
      <c r="AI34" s="75">
        <v>9</v>
      </c>
      <c r="AJ34" s="75">
        <v>5</v>
      </c>
    </row>
    <row r="35" spans="1:39" x14ac:dyDescent="0.25">
      <c r="A35" s="74" t="s">
        <v>42</v>
      </c>
      <c r="B35" s="347" t="s">
        <v>525</v>
      </c>
      <c r="C35" s="75"/>
      <c r="D35" s="347"/>
      <c r="E35" s="75"/>
      <c r="F35" s="75"/>
      <c r="G35" s="76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 t="s">
        <v>475</v>
      </c>
      <c r="AA35" s="75">
        <v>5</v>
      </c>
      <c r="AB35" s="75">
        <v>5</v>
      </c>
      <c r="AC35" s="75"/>
      <c r="AD35" s="348" t="s">
        <v>533</v>
      </c>
      <c r="AE35" s="349" t="s">
        <v>534</v>
      </c>
      <c r="AF35" s="348" t="s">
        <v>533</v>
      </c>
      <c r="AG35" s="75">
        <v>0</v>
      </c>
      <c r="AH35" s="75" t="s">
        <v>478</v>
      </c>
      <c r="AI35" s="75">
        <v>9</v>
      </c>
      <c r="AJ35" s="75">
        <v>5</v>
      </c>
    </row>
    <row r="36" spans="1:39" x14ac:dyDescent="0.25">
      <c r="A36" s="74" t="s">
        <v>42</v>
      </c>
      <c r="B36" s="347" t="s">
        <v>525</v>
      </c>
      <c r="C36" s="75"/>
      <c r="D36" s="347"/>
      <c r="E36" s="75"/>
      <c r="F36" s="75"/>
      <c r="G36" s="76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 t="s">
        <v>475</v>
      </c>
      <c r="AA36" s="75">
        <v>5</v>
      </c>
      <c r="AB36" s="75">
        <v>5</v>
      </c>
      <c r="AC36" s="75"/>
      <c r="AD36" s="348" t="s">
        <v>535</v>
      </c>
      <c r="AE36" s="349" t="s">
        <v>534</v>
      </c>
      <c r="AF36" s="348" t="s">
        <v>535</v>
      </c>
      <c r="AG36" s="75">
        <v>0</v>
      </c>
      <c r="AH36" s="75" t="s">
        <v>478</v>
      </c>
      <c r="AI36" s="75">
        <v>9</v>
      </c>
      <c r="AJ36" s="75">
        <v>5</v>
      </c>
    </row>
    <row r="37" spans="1:39" x14ac:dyDescent="0.25">
      <c r="A37" s="74" t="s">
        <v>42</v>
      </c>
      <c r="B37" s="347" t="s">
        <v>525</v>
      </c>
      <c r="C37" s="75"/>
      <c r="D37" s="347"/>
      <c r="E37" s="75"/>
      <c r="F37" s="75"/>
      <c r="G37" s="76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 t="s">
        <v>475</v>
      </c>
      <c r="AA37" s="75">
        <v>5</v>
      </c>
      <c r="AB37" s="75">
        <v>5</v>
      </c>
      <c r="AC37" s="75"/>
      <c r="AD37" s="348" t="s">
        <v>536</v>
      </c>
      <c r="AE37" s="349" t="s">
        <v>537</v>
      </c>
      <c r="AF37" s="348" t="s">
        <v>536</v>
      </c>
      <c r="AG37" s="75">
        <v>0</v>
      </c>
      <c r="AH37" s="75" t="s">
        <v>478</v>
      </c>
      <c r="AI37" s="75">
        <v>9</v>
      </c>
      <c r="AJ37" s="75">
        <v>5</v>
      </c>
    </row>
    <row r="38" spans="1:39" x14ac:dyDescent="0.25">
      <c r="A38" s="74" t="s">
        <v>42</v>
      </c>
      <c r="B38" s="347" t="s">
        <v>525</v>
      </c>
      <c r="C38" s="75"/>
      <c r="D38" s="347"/>
      <c r="E38" s="75"/>
      <c r="F38" s="75"/>
      <c r="G38" s="76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 t="s">
        <v>475</v>
      </c>
      <c r="AA38" s="75">
        <v>5</v>
      </c>
      <c r="AB38" s="75">
        <v>5</v>
      </c>
      <c r="AC38" s="75"/>
      <c r="AD38" s="348" t="s">
        <v>538</v>
      </c>
      <c r="AE38" s="349" t="s">
        <v>539</v>
      </c>
      <c r="AF38" s="348" t="s">
        <v>538</v>
      </c>
      <c r="AG38" s="75">
        <v>0</v>
      </c>
      <c r="AH38" s="75" t="s">
        <v>478</v>
      </c>
      <c r="AI38" s="75">
        <v>9</v>
      </c>
      <c r="AJ38" s="75">
        <v>5</v>
      </c>
    </row>
    <row r="39" spans="1:39" x14ac:dyDescent="0.25">
      <c r="A39" s="74" t="s">
        <v>42</v>
      </c>
      <c r="B39" s="347" t="s">
        <v>525</v>
      </c>
      <c r="C39" s="75"/>
      <c r="D39" s="347" t="s">
        <v>71</v>
      </c>
      <c r="E39" s="75"/>
      <c r="F39" s="75"/>
      <c r="G39" s="76" t="s">
        <v>526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 t="s">
        <v>622</v>
      </c>
      <c r="AA39" s="75" t="s">
        <v>627</v>
      </c>
      <c r="AB39" s="75" t="s">
        <v>628</v>
      </c>
      <c r="AC39" s="75"/>
      <c r="AD39" s="75" t="s">
        <v>653</v>
      </c>
      <c r="AE39" s="75" t="s">
        <v>654</v>
      </c>
      <c r="AF39" s="75" t="s">
        <v>653</v>
      </c>
      <c r="AG39" s="75">
        <v>0</v>
      </c>
      <c r="AH39" s="75" t="s">
        <v>626</v>
      </c>
      <c r="AI39" s="75">
        <v>7.7</v>
      </c>
      <c r="AJ39" s="75">
        <v>5</v>
      </c>
    </row>
    <row r="40" spans="1:39" x14ac:dyDescent="0.25">
      <c r="A40" s="74" t="s">
        <v>42</v>
      </c>
      <c r="B40" s="347" t="s">
        <v>525</v>
      </c>
      <c r="C40" s="75"/>
      <c r="D40" s="347"/>
      <c r="E40" s="75"/>
      <c r="F40" s="75"/>
      <c r="G40" s="76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 t="s">
        <v>622</v>
      </c>
      <c r="AA40" s="75" t="s">
        <v>627</v>
      </c>
      <c r="AB40" s="75" t="s">
        <v>628</v>
      </c>
      <c r="AC40" s="75"/>
      <c r="AD40" s="75" t="s">
        <v>655</v>
      </c>
      <c r="AE40" s="75" t="s">
        <v>656</v>
      </c>
      <c r="AF40" s="75" t="s">
        <v>655</v>
      </c>
      <c r="AG40" s="75">
        <v>0</v>
      </c>
      <c r="AH40" s="75" t="s">
        <v>626</v>
      </c>
      <c r="AI40" s="75">
        <v>7.7</v>
      </c>
      <c r="AJ40" s="75">
        <v>5</v>
      </c>
    </row>
    <row r="41" spans="1:39" x14ac:dyDescent="0.25">
      <c r="A41" s="74" t="s">
        <v>42</v>
      </c>
      <c r="B41" s="347" t="s">
        <v>525</v>
      </c>
      <c r="C41" s="75"/>
      <c r="D41" s="347"/>
      <c r="E41" s="75"/>
      <c r="F41" s="75"/>
      <c r="G41" s="76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 t="s">
        <v>622</v>
      </c>
      <c r="AA41" s="75" t="s">
        <v>627</v>
      </c>
      <c r="AB41" s="75" t="s">
        <v>628</v>
      </c>
      <c r="AC41" s="75"/>
      <c r="AD41" s="75" t="s">
        <v>657</v>
      </c>
      <c r="AE41" s="75" t="s">
        <v>658</v>
      </c>
      <c r="AF41" s="75" t="s">
        <v>657</v>
      </c>
      <c r="AG41" s="75">
        <v>0</v>
      </c>
      <c r="AH41" s="75" t="s">
        <v>626</v>
      </c>
      <c r="AI41" s="75">
        <v>7.7</v>
      </c>
      <c r="AJ41" s="75">
        <v>5</v>
      </c>
    </row>
    <row r="42" spans="1:39" x14ac:dyDescent="0.25">
      <c r="A42" s="74" t="s">
        <v>42</v>
      </c>
      <c r="B42" s="347" t="s">
        <v>525</v>
      </c>
      <c r="C42" s="75"/>
      <c r="D42" s="347"/>
      <c r="E42" s="75"/>
      <c r="F42" s="75"/>
      <c r="G42" s="76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 t="s">
        <v>622</v>
      </c>
      <c r="AA42" s="75" t="s">
        <v>627</v>
      </c>
      <c r="AB42" s="75" t="s">
        <v>628</v>
      </c>
      <c r="AC42" s="75"/>
      <c r="AD42" s="75" t="s">
        <v>659</v>
      </c>
      <c r="AE42" s="75" t="s">
        <v>660</v>
      </c>
      <c r="AF42" s="75" t="s">
        <v>659</v>
      </c>
      <c r="AG42" s="75">
        <v>0</v>
      </c>
      <c r="AH42" s="75" t="s">
        <v>626</v>
      </c>
      <c r="AI42" s="75">
        <v>7.7</v>
      </c>
      <c r="AJ42" s="75">
        <v>5</v>
      </c>
    </row>
    <row r="43" spans="1:39" x14ac:dyDescent="0.25">
      <c r="A43" s="74" t="s">
        <v>42</v>
      </c>
      <c r="B43" s="347" t="s">
        <v>525</v>
      </c>
      <c r="C43" s="75"/>
      <c r="D43" s="347"/>
      <c r="E43" s="75"/>
      <c r="F43" s="75"/>
      <c r="G43" s="76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 t="s">
        <v>622</v>
      </c>
      <c r="AA43" s="75" t="s">
        <v>627</v>
      </c>
      <c r="AB43" s="75" t="s">
        <v>628</v>
      </c>
      <c r="AC43" s="75"/>
      <c r="AD43" s="75" t="s">
        <v>661</v>
      </c>
      <c r="AE43" s="75" t="s">
        <v>662</v>
      </c>
      <c r="AF43" s="75" t="s">
        <v>661</v>
      </c>
      <c r="AG43" s="75">
        <v>0</v>
      </c>
      <c r="AH43" s="75" t="s">
        <v>626</v>
      </c>
      <c r="AI43" s="75">
        <v>7.7</v>
      </c>
      <c r="AJ43" s="75">
        <v>5</v>
      </c>
    </row>
    <row r="44" spans="1:39" x14ac:dyDescent="0.25">
      <c r="A44" s="74" t="s">
        <v>42</v>
      </c>
      <c r="B44" s="347" t="s">
        <v>525</v>
      </c>
      <c r="C44" s="75"/>
      <c r="D44" s="347"/>
      <c r="E44" s="75"/>
      <c r="F44" s="75"/>
      <c r="G44" s="76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 t="s">
        <v>622</v>
      </c>
      <c r="AA44" s="75" t="s">
        <v>627</v>
      </c>
      <c r="AB44" s="75" t="s">
        <v>628</v>
      </c>
      <c r="AC44" s="75"/>
      <c r="AD44" s="75" t="s">
        <v>663</v>
      </c>
      <c r="AE44" s="75" t="s">
        <v>664</v>
      </c>
      <c r="AF44" s="75" t="s">
        <v>663</v>
      </c>
      <c r="AG44" s="75">
        <v>0</v>
      </c>
      <c r="AH44" s="75" t="s">
        <v>626</v>
      </c>
      <c r="AI44" s="75">
        <v>7.7</v>
      </c>
      <c r="AJ44" s="75">
        <v>5</v>
      </c>
    </row>
    <row r="45" spans="1:39" x14ac:dyDescent="0.25">
      <c r="A45" s="74" t="s">
        <v>42</v>
      </c>
      <c r="B45" s="347" t="s">
        <v>525</v>
      </c>
      <c r="C45" s="75"/>
      <c r="D45" s="347"/>
      <c r="E45" s="75"/>
      <c r="F45" s="75"/>
      <c r="G45" s="76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 t="s">
        <v>622</v>
      </c>
      <c r="AA45" s="75" t="s">
        <v>627</v>
      </c>
      <c r="AB45" s="75" t="s">
        <v>628</v>
      </c>
      <c r="AC45" s="75"/>
      <c r="AD45" s="75" t="s">
        <v>665</v>
      </c>
      <c r="AE45" s="75" t="s">
        <v>666</v>
      </c>
      <c r="AF45" s="75" t="s">
        <v>665</v>
      </c>
      <c r="AG45" s="75">
        <v>0</v>
      </c>
      <c r="AH45" s="75" t="s">
        <v>626</v>
      </c>
      <c r="AI45" s="75">
        <v>7.7</v>
      </c>
      <c r="AJ45" s="75">
        <v>5</v>
      </c>
    </row>
    <row r="46" spans="1:39" x14ac:dyDescent="0.25">
      <c r="A46" s="74" t="s">
        <v>42</v>
      </c>
      <c r="B46" s="347" t="s">
        <v>525</v>
      </c>
      <c r="C46" s="75"/>
      <c r="D46" s="347"/>
      <c r="E46" s="75"/>
      <c r="F46" s="75"/>
      <c r="G46" s="76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 t="s">
        <v>622</v>
      </c>
      <c r="AA46" s="75" t="s">
        <v>627</v>
      </c>
      <c r="AB46" s="75" t="s">
        <v>628</v>
      </c>
      <c r="AC46" s="75"/>
      <c r="AD46" s="75" t="s">
        <v>667</v>
      </c>
      <c r="AE46" s="75" t="s">
        <v>668</v>
      </c>
      <c r="AF46" s="75" t="s">
        <v>667</v>
      </c>
      <c r="AG46" s="75">
        <v>0</v>
      </c>
      <c r="AH46" s="75" t="s">
        <v>626</v>
      </c>
      <c r="AI46" s="75">
        <v>7.7</v>
      </c>
      <c r="AJ46" s="75">
        <v>5</v>
      </c>
    </row>
    <row r="47" spans="1:39" x14ac:dyDescent="0.25">
      <c r="A47" s="250" t="s">
        <v>42</v>
      </c>
      <c r="B47" s="350" t="s">
        <v>525</v>
      </c>
      <c r="C47" s="251"/>
      <c r="D47" s="350" t="s">
        <v>71</v>
      </c>
      <c r="E47" s="251"/>
      <c r="F47" s="251"/>
      <c r="G47" s="251" t="s">
        <v>526</v>
      </c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 t="s">
        <v>882</v>
      </c>
      <c r="AA47" s="251">
        <v>20</v>
      </c>
      <c r="AB47" s="251">
        <v>20</v>
      </c>
      <c r="AC47" s="251"/>
      <c r="AD47" s="251" t="s">
        <v>912</v>
      </c>
      <c r="AE47" s="251" t="s">
        <v>913</v>
      </c>
      <c r="AF47" s="251">
        <v>4707000</v>
      </c>
      <c r="AG47" s="251">
        <v>0</v>
      </c>
      <c r="AH47" s="251" t="s">
        <v>888</v>
      </c>
      <c r="AI47" s="351">
        <v>6.1</v>
      </c>
      <c r="AJ47" s="251">
        <v>5</v>
      </c>
      <c r="AK47" s="38"/>
      <c r="AL47" s="38"/>
      <c r="AM47" s="38"/>
    </row>
    <row r="48" spans="1:39" x14ac:dyDescent="0.25">
      <c r="A48" s="250" t="s">
        <v>42</v>
      </c>
      <c r="B48" s="350" t="s">
        <v>525</v>
      </c>
      <c r="C48" s="251"/>
      <c r="D48" s="350" t="s">
        <v>71</v>
      </c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 t="s">
        <v>882</v>
      </c>
      <c r="AA48" s="251">
        <v>20</v>
      </c>
      <c r="AB48" s="251">
        <v>20</v>
      </c>
      <c r="AC48" s="251"/>
      <c r="AD48" s="251" t="s">
        <v>957</v>
      </c>
      <c r="AE48" s="251" t="s">
        <v>958</v>
      </c>
      <c r="AF48" s="251">
        <v>4707100</v>
      </c>
      <c r="AG48" s="251">
        <v>0</v>
      </c>
      <c r="AH48" s="251" t="s">
        <v>888</v>
      </c>
      <c r="AI48" s="351">
        <v>7.1</v>
      </c>
      <c r="AJ48" s="251">
        <v>5</v>
      </c>
      <c r="AK48" s="38"/>
      <c r="AL48" s="38"/>
      <c r="AM48" s="38"/>
    </row>
    <row r="49" spans="1:39" x14ac:dyDescent="0.25">
      <c r="A49" s="250" t="s">
        <v>42</v>
      </c>
      <c r="B49" s="350" t="s">
        <v>525</v>
      </c>
      <c r="C49" s="251"/>
      <c r="D49" s="350" t="s">
        <v>71</v>
      </c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 t="s">
        <v>882</v>
      </c>
      <c r="AA49" s="251">
        <v>20</v>
      </c>
      <c r="AB49" s="251">
        <v>20</v>
      </c>
      <c r="AC49" s="251"/>
      <c r="AD49" s="251" t="s">
        <v>959</v>
      </c>
      <c r="AE49" s="352" t="s">
        <v>960</v>
      </c>
      <c r="AF49" s="251">
        <v>4707110</v>
      </c>
      <c r="AG49" s="251">
        <v>0</v>
      </c>
      <c r="AH49" s="251" t="s">
        <v>888</v>
      </c>
      <c r="AI49" s="351">
        <v>7.1</v>
      </c>
      <c r="AJ49" s="251">
        <v>5</v>
      </c>
      <c r="AK49" s="38"/>
      <c r="AL49" s="38"/>
      <c r="AM49" s="38"/>
    </row>
    <row r="50" spans="1:39" x14ac:dyDescent="0.25">
      <c r="A50" s="250" t="s">
        <v>42</v>
      </c>
      <c r="B50" s="350" t="s">
        <v>525</v>
      </c>
      <c r="C50" s="251"/>
      <c r="D50" s="350" t="s">
        <v>71</v>
      </c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 t="s">
        <v>882</v>
      </c>
      <c r="AA50" s="251">
        <v>20</v>
      </c>
      <c r="AB50" s="251">
        <v>20</v>
      </c>
      <c r="AC50" s="251"/>
      <c r="AD50" s="251" t="s">
        <v>961</v>
      </c>
      <c r="AE50" s="352" t="s">
        <v>962</v>
      </c>
      <c r="AF50" s="251">
        <v>4707001</v>
      </c>
      <c r="AG50" s="251">
        <v>0</v>
      </c>
      <c r="AH50" s="251" t="s">
        <v>888</v>
      </c>
      <c r="AI50" s="351">
        <v>6</v>
      </c>
      <c r="AJ50" s="251">
        <v>5</v>
      </c>
      <c r="AK50" s="38"/>
      <c r="AL50" s="38"/>
      <c r="AM50" s="38"/>
    </row>
    <row r="51" spans="1:39" x14ac:dyDescent="0.25">
      <c r="A51" s="250" t="s">
        <v>42</v>
      </c>
      <c r="B51" s="350" t="s">
        <v>525</v>
      </c>
      <c r="C51" s="251"/>
      <c r="D51" s="350" t="s">
        <v>71</v>
      </c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 t="s">
        <v>882</v>
      </c>
      <c r="AA51" s="251">
        <v>20</v>
      </c>
      <c r="AB51" s="251">
        <v>20</v>
      </c>
      <c r="AC51" s="251"/>
      <c r="AD51" s="251" t="s">
        <v>963</v>
      </c>
      <c r="AE51" s="251" t="s">
        <v>964</v>
      </c>
      <c r="AF51" s="251">
        <v>4707002</v>
      </c>
      <c r="AG51" s="251">
        <v>0</v>
      </c>
      <c r="AH51" s="251" t="s">
        <v>888</v>
      </c>
      <c r="AI51" s="351">
        <v>6</v>
      </c>
      <c r="AJ51" s="251">
        <v>5</v>
      </c>
      <c r="AK51" s="38"/>
      <c r="AL51" s="38"/>
      <c r="AM51" s="38"/>
    </row>
    <row r="52" spans="1:39" x14ac:dyDescent="0.25">
      <c r="A52" s="250" t="s">
        <v>42</v>
      </c>
      <c r="B52" s="350" t="s">
        <v>525</v>
      </c>
      <c r="C52" s="251"/>
      <c r="D52" s="350" t="s">
        <v>71</v>
      </c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 t="s">
        <v>882</v>
      </c>
      <c r="AA52" s="251">
        <v>20</v>
      </c>
      <c r="AB52" s="251">
        <v>20</v>
      </c>
      <c r="AC52" s="251"/>
      <c r="AD52" s="251" t="s">
        <v>965</v>
      </c>
      <c r="AE52" s="251" t="s">
        <v>966</v>
      </c>
      <c r="AF52" s="251">
        <v>4707003</v>
      </c>
      <c r="AG52" s="251">
        <v>0</v>
      </c>
      <c r="AH52" s="251" t="s">
        <v>888</v>
      </c>
      <c r="AI52" s="351">
        <v>6</v>
      </c>
      <c r="AJ52" s="251">
        <v>5</v>
      </c>
      <c r="AK52" s="38"/>
      <c r="AL52" s="38"/>
      <c r="AM52" s="38"/>
    </row>
    <row r="53" spans="1:39" x14ac:dyDescent="0.25">
      <c r="A53" s="250" t="s">
        <v>42</v>
      </c>
      <c r="B53" s="350" t="s">
        <v>525</v>
      </c>
      <c r="C53" s="251"/>
      <c r="D53" s="350" t="s">
        <v>71</v>
      </c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 t="s">
        <v>882</v>
      </c>
      <c r="AA53" s="251">
        <v>20</v>
      </c>
      <c r="AB53" s="251">
        <v>20</v>
      </c>
      <c r="AC53" s="251"/>
      <c r="AD53" s="251" t="s">
        <v>967</v>
      </c>
      <c r="AE53" s="251" t="s">
        <v>968</v>
      </c>
      <c r="AF53" s="251">
        <v>4707004</v>
      </c>
      <c r="AG53" s="251">
        <v>0</v>
      </c>
      <c r="AH53" s="251" t="s">
        <v>888</v>
      </c>
      <c r="AI53" s="351">
        <v>6</v>
      </c>
      <c r="AJ53" s="251">
        <v>5</v>
      </c>
      <c r="AK53" s="38"/>
      <c r="AL53" s="38"/>
      <c r="AM53" s="38"/>
    </row>
    <row r="54" spans="1:39" x14ac:dyDescent="0.25">
      <c r="A54" s="250" t="s">
        <v>42</v>
      </c>
      <c r="B54" s="350" t="s">
        <v>525</v>
      </c>
      <c r="C54" s="251"/>
      <c r="D54" s="350" t="s">
        <v>71</v>
      </c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 t="s">
        <v>882</v>
      </c>
      <c r="AA54" s="251">
        <v>20</v>
      </c>
      <c r="AB54" s="251">
        <v>20</v>
      </c>
      <c r="AC54" s="251"/>
      <c r="AD54" s="251" t="s">
        <v>969</v>
      </c>
      <c r="AE54" s="251" t="s">
        <v>970</v>
      </c>
      <c r="AF54" s="251">
        <v>4707005</v>
      </c>
      <c r="AG54" s="251">
        <v>0</v>
      </c>
      <c r="AH54" s="251" t="s">
        <v>888</v>
      </c>
      <c r="AI54" s="351">
        <v>6</v>
      </c>
      <c r="AJ54" s="251">
        <v>5</v>
      </c>
      <c r="AK54" s="38"/>
      <c r="AL54" s="38"/>
      <c r="AM54" s="38"/>
    </row>
    <row r="55" spans="1:39" x14ac:dyDescent="0.25">
      <c r="A55" s="250" t="s">
        <v>42</v>
      </c>
      <c r="B55" s="350" t="s">
        <v>525</v>
      </c>
      <c r="C55" s="251"/>
      <c r="D55" s="350" t="s">
        <v>71</v>
      </c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 t="s">
        <v>882</v>
      </c>
      <c r="AA55" s="251">
        <v>10</v>
      </c>
      <c r="AB55" s="251">
        <v>10</v>
      </c>
      <c r="AC55" s="251"/>
      <c r="AD55" s="251" t="s">
        <v>971</v>
      </c>
      <c r="AE55" s="251" t="s">
        <v>972</v>
      </c>
      <c r="AF55" s="251">
        <v>4707006</v>
      </c>
      <c r="AG55" s="251">
        <v>0</v>
      </c>
      <c r="AH55" s="251" t="s">
        <v>888</v>
      </c>
      <c r="AI55" s="351">
        <v>6</v>
      </c>
      <c r="AJ55" s="251">
        <v>5</v>
      </c>
      <c r="AK55" s="38"/>
      <c r="AL55" s="38"/>
      <c r="AM55" s="38"/>
    </row>
    <row r="56" spans="1:39" x14ac:dyDescent="0.25">
      <c r="A56" s="250" t="s">
        <v>42</v>
      </c>
      <c r="B56" s="350" t="s">
        <v>525</v>
      </c>
      <c r="C56" s="251"/>
      <c r="D56" s="350" t="s">
        <v>71</v>
      </c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 t="s">
        <v>882</v>
      </c>
      <c r="AA56" s="251">
        <v>10</v>
      </c>
      <c r="AB56" s="251">
        <v>10</v>
      </c>
      <c r="AC56" s="251"/>
      <c r="AD56" s="251" t="s">
        <v>973</v>
      </c>
      <c r="AE56" s="251" t="s">
        <v>974</v>
      </c>
      <c r="AF56" s="251">
        <v>4707007</v>
      </c>
      <c r="AG56" s="251">
        <v>0</v>
      </c>
      <c r="AH56" s="251" t="s">
        <v>888</v>
      </c>
      <c r="AI56" s="351">
        <v>6</v>
      </c>
      <c r="AJ56" s="251">
        <v>5</v>
      </c>
      <c r="AK56" s="38"/>
      <c r="AL56" s="38"/>
      <c r="AM56" s="38"/>
    </row>
    <row r="57" spans="1:39" x14ac:dyDescent="0.25">
      <c r="A57" s="250" t="s">
        <v>42</v>
      </c>
      <c r="B57" s="350" t="s">
        <v>525</v>
      </c>
      <c r="C57" s="251"/>
      <c r="D57" s="350" t="s">
        <v>71</v>
      </c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 t="s">
        <v>882</v>
      </c>
      <c r="AA57" s="251">
        <v>10</v>
      </c>
      <c r="AB57" s="251">
        <v>10</v>
      </c>
      <c r="AC57" s="251"/>
      <c r="AD57" s="251" t="s">
        <v>975</v>
      </c>
      <c r="AE57" s="251" t="s">
        <v>976</v>
      </c>
      <c r="AF57" s="251">
        <v>4707008</v>
      </c>
      <c r="AG57" s="251">
        <v>0</v>
      </c>
      <c r="AH57" s="251" t="s">
        <v>888</v>
      </c>
      <c r="AI57" s="351">
        <v>6</v>
      </c>
      <c r="AJ57" s="251">
        <v>5</v>
      </c>
      <c r="AK57" s="38"/>
      <c r="AL57" s="38"/>
      <c r="AM57" s="38"/>
    </row>
    <row r="58" spans="1:39" x14ac:dyDescent="0.25">
      <c r="A58" s="250" t="s">
        <v>42</v>
      </c>
      <c r="B58" s="350" t="s">
        <v>525</v>
      </c>
      <c r="C58" s="251"/>
      <c r="D58" s="350" t="s">
        <v>71</v>
      </c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 t="s">
        <v>882</v>
      </c>
      <c r="AA58" s="251">
        <v>10</v>
      </c>
      <c r="AB58" s="251">
        <v>10</v>
      </c>
      <c r="AC58" s="251"/>
      <c r="AD58" s="251" t="s">
        <v>977</v>
      </c>
      <c r="AE58" s="251" t="s">
        <v>978</v>
      </c>
      <c r="AF58" s="251">
        <v>4707009</v>
      </c>
      <c r="AG58" s="251">
        <v>0</v>
      </c>
      <c r="AH58" s="251" t="s">
        <v>888</v>
      </c>
      <c r="AI58" s="351">
        <v>7</v>
      </c>
      <c r="AJ58" s="251">
        <v>5</v>
      </c>
      <c r="AK58" s="38"/>
      <c r="AL58" s="38"/>
      <c r="AM58" s="38"/>
    </row>
    <row r="59" spans="1:39" x14ac:dyDescent="0.25">
      <c r="A59" s="250" t="s">
        <v>42</v>
      </c>
      <c r="B59" s="350" t="s">
        <v>525</v>
      </c>
      <c r="C59" s="251"/>
      <c r="D59" s="350" t="s">
        <v>71</v>
      </c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 t="s">
        <v>882</v>
      </c>
      <c r="AA59" s="251">
        <v>5</v>
      </c>
      <c r="AB59" s="251">
        <v>5</v>
      </c>
      <c r="AC59" s="251"/>
      <c r="AD59" s="251" t="s">
        <v>979</v>
      </c>
      <c r="AE59" s="251" t="s">
        <v>980</v>
      </c>
      <c r="AF59" s="251">
        <v>8418533</v>
      </c>
      <c r="AG59" s="251">
        <v>0</v>
      </c>
      <c r="AH59" s="251" t="s">
        <v>626</v>
      </c>
      <c r="AI59" s="351">
        <v>7.9</v>
      </c>
      <c r="AJ59" s="251">
        <v>5</v>
      </c>
      <c r="AK59" s="38"/>
      <c r="AL59" s="38"/>
      <c r="AM59" s="38"/>
    </row>
    <row r="60" spans="1:39" x14ac:dyDescent="0.25">
      <c r="A60" s="157" t="s">
        <v>42</v>
      </c>
      <c r="B60" s="293" t="s">
        <v>492</v>
      </c>
      <c r="C60" s="153"/>
      <c r="D60" s="293" t="s">
        <v>71</v>
      </c>
      <c r="E60" s="153"/>
      <c r="F60" s="153"/>
      <c r="G60" s="185" t="s">
        <v>493</v>
      </c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 t="s">
        <v>475</v>
      </c>
      <c r="AA60" s="153">
        <v>10</v>
      </c>
      <c r="AB60" s="153">
        <v>10</v>
      </c>
      <c r="AC60" s="153"/>
      <c r="AD60" s="353" t="s">
        <v>494</v>
      </c>
      <c r="AE60" s="354" t="s">
        <v>495</v>
      </c>
      <c r="AF60" s="353" t="s">
        <v>494</v>
      </c>
      <c r="AG60" s="153">
        <v>0</v>
      </c>
      <c r="AH60" s="355" t="s">
        <v>478</v>
      </c>
      <c r="AI60" s="153">
        <v>9</v>
      </c>
      <c r="AJ60" s="153">
        <v>5</v>
      </c>
    </row>
    <row r="61" spans="1:39" x14ac:dyDescent="0.25">
      <c r="A61" s="157" t="s">
        <v>42</v>
      </c>
      <c r="B61" s="293" t="s">
        <v>492</v>
      </c>
      <c r="C61" s="153"/>
      <c r="D61" s="293"/>
      <c r="E61" s="153"/>
      <c r="F61" s="153"/>
      <c r="G61" s="185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 t="s">
        <v>475</v>
      </c>
      <c r="AA61" s="153">
        <v>10</v>
      </c>
      <c r="AB61" s="153">
        <v>10</v>
      </c>
      <c r="AC61" s="153"/>
      <c r="AD61" s="353" t="s">
        <v>496</v>
      </c>
      <c r="AE61" s="354" t="s">
        <v>497</v>
      </c>
      <c r="AF61" s="353" t="s">
        <v>496</v>
      </c>
      <c r="AG61" s="153">
        <v>0</v>
      </c>
      <c r="AH61" s="153" t="s">
        <v>478</v>
      </c>
      <c r="AI61" s="153">
        <v>9</v>
      </c>
      <c r="AJ61" s="153">
        <v>5</v>
      </c>
    </row>
    <row r="62" spans="1:39" x14ac:dyDescent="0.25">
      <c r="A62" s="157" t="s">
        <v>42</v>
      </c>
      <c r="B62" s="293" t="s">
        <v>492</v>
      </c>
      <c r="C62" s="153"/>
      <c r="D62" s="293"/>
      <c r="E62" s="153"/>
      <c r="F62" s="153"/>
      <c r="G62" s="185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 t="s">
        <v>475</v>
      </c>
      <c r="AA62" s="153">
        <v>10</v>
      </c>
      <c r="AB62" s="153">
        <v>10</v>
      </c>
      <c r="AC62" s="153"/>
      <c r="AD62" s="353" t="s">
        <v>498</v>
      </c>
      <c r="AE62" s="354" t="s">
        <v>499</v>
      </c>
      <c r="AF62" s="353" t="s">
        <v>498</v>
      </c>
      <c r="AG62" s="153">
        <v>0</v>
      </c>
      <c r="AH62" s="153" t="s">
        <v>478</v>
      </c>
      <c r="AI62" s="153">
        <v>9</v>
      </c>
      <c r="AJ62" s="153">
        <v>5</v>
      </c>
    </row>
    <row r="63" spans="1:39" x14ac:dyDescent="0.25">
      <c r="A63" s="157" t="s">
        <v>42</v>
      </c>
      <c r="B63" s="293" t="s">
        <v>492</v>
      </c>
      <c r="C63" s="153"/>
      <c r="D63" s="293"/>
      <c r="E63" s="153"/>
      <c r="F63" s="153"/>
      <c r="G63" s="185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 t="s">
        <v>475</v>
      </c>
      <c r="AA63" s="153">
        <v>10</v>
      </c>
      <c r="AB63" s="153">
        <v>10</v>
      </c>
      <c r="AC63" s="153"/>
      <c r="AD63" s="353" t="s">
        <v>500</v>
      </c>
      <c r="AE63" s="354" t="s">
        <v>501</v>
      </c>
      <c r="AF63" s="353" t="s">
        <v>500</v>
      </c>
      <c r="AG63" s="153">
        <v>0</v>
      </c>
      <c r="AH63" s="153" t="s">
        <v>478</v>
      </c>
      <c r="AI63" s="153">
        <v>9</v>
      </c>
      <c r="AJ63" s="153">
        <v>5</v>
      </c>
    </row>
    <row r="64" spans="1:39" x14ac:dyDescent="0.25">
      <c r="A64" s="157" t="s">
        <v>42</v>
      </c>
      <c r="B64" s="293" t="s">
        <v>492</v>
      </c>
      <c r="C64" s="153"/>
      <c r="D64" s="293"/>
      <c r="E64" s="153"/>
      <c r="F64" s="153"/>
      <c r="G64" s="185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 t="s">
        <v>475</v>
      </c>
      <c r="AA64" s="153">
        <v>10</v>
      </c>
      <c r="AB64" s="153">
        <v>10</v>
      </c>
      <c r="AC64" s="153" t="s">
        <v>204</v>
      </c>
      <c r="AD64" s="353" t="s">
        <v>502</v>
      </c>
      <c r="AE64" s="354" t="s">
        <v>503</v>
      </c>
      <c r="AF64" s="353" t="s">
        <v>502</v>
      </c>
      <c r="AG64" s="153">
        <v>0</v>
      </c>
      <c r="AH64" s="153" t="s">
        <v>478</v>
      </c>
      <c r="AI64" s="153">
        <v>9</v>
      </c>
      <c r="AJ64" s="153">
        <v>5</v>
      </c>
    </row>
    <row r="65" spans="1:39" x14ac:dyDescent="0.25">
      <c r="A65" s="157" t="s">
        <v>42</v>
      </c>
      <c r="B65" s="293" t="s">
        <v>492</v>
      </c>
      <c r="C65" s="153"/>
      <c r="D65" s="293"/>
      <c r="E65" s="153"/>
      <c r="F65" s="153"/>
      <c r="G65" s="185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 t="s">
        <v>475</v>
      </c>
      <c r="AA65" s="153">
        <v>10</v>
      </c>
      <c r="AB65" s="153">
        <v>10</v>
      </c>
      <c r="AC65" s="153"/>
      <c r="AD65" s="353" t="s">
        <v>504</v>
      </c>
      <c r="AE65" s="354" t="s">
        <v>505</v>
      </c>
      <c r="AF65" s="353" t="s">
        <v>504</v>
      </c>
      <c r="AG65" s="153">
        <v>0</v>
      </c>
      <c r="AH65" s="153" t="s">
        <v>478</v>
      </c>
      <c r="AI65" s="153">
        <v>9</v>
      </c>
      <c r="AJ65" s="153">
        <v>5</v>
      </c>
    </row>
    <row r="66" spans="1:39" x14ac:dyDescent="0.25">
      <c r="A66" s="157" t="s">
        <v>42</v>
      </c>
      <c r="B66" s="293" t="s">
        <v>492</v>
      </c>
      <c r="C66" s="153"/>
      <c r="D66" s="293"/>
      <c r="E66" s="153"/>
      <c r="F66" s="153"/>
      <c r="G66" s="185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 t="s">
        <v>475</v>
      </c>
      <c r="AA66" s="153">
        <v>10</v>
      </c>
      <c r="AB66" s="153">
        <v>10</v>
      </c>
      <c r="AC66" s="153"/>
      <c r="AD66" s="353" t="s">
        <v>506</v>
      </c>
      <c r="AE66" s="354" t="s">
        <v>507</v>
      </c>
      <c r="AF66" s="353" t="s">
        <v>506</v>
      </c>
      <c r="AG66" s="153">
        <v>0</v>
      </c>
      <c r="AH66" s="153" t="s">
        <v>478</v>
      </c>
      <c r="AI66" s="153">
        <v>9</v>
      </c>
      <c r="AJ66" s="153">
        <v>5</v>
      </c>
    </row>
    <row r="67" spans="1:39" x14ac:dyDescent="0.25">
      <c r="A67" s="157" t="s">
        <v>42</v>
      </c>
      <c r="B67" s="293" t="s">
        <v>492</v>
      </c>
      <c r="C67" s="153"/>
      <c r="D67" s="293"/>
      <c r="E67" s="153"/>
      <c r="F67" s="153"/>
      <c r="G67" s="185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 t="s">
        <v>475</v>
      </c>
      <c r="AA67" s="153">
        <v>10</v>
      </c>
      <c r="AB67" s="153">
        <v>10</v>
      </c>
      <c r="AC67" s="153"/>
      <c r="AD67" s="353" t="s">
        <v>508</v>
      </c>
      <c r="AE67" s="354" t="s">
        <v>509</v>
      </c>
      <c r="AF67" s="353" t="s">
        <v>508</v>
      </c>
      <c r="AG67" s="153">
        <v>0</v>
      </c>
      <c r="AH67" s="153" t="s">
        <v>478</v>
      </c>
      <c r="AI67" s="153">
        <v>9</v>
      </c>
      <c r="AJ67" s="153">
        <v>5</v>
      </c>
    </row>
    <row r="68" spans="1:39" x14ac:dyDescent="0.25">
      <c r="A68" s="157" t="s">
        <v>42</v>
      </c>
      <c r="B68" s="293" t="s">
        <v>492</v>
      </c>
      <c r="C68" s="153"/>
      <c r="D68" s="293"/>
      <c r="E68" s="153"/>
      <c r="F68" s="153"/>
      <c r="G68" s="185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 t="s">
        <v>475</v>
      </c>
      <c r="AA68" s="153">
        <v>10</v>
      </c>
      <c r="AB68" s="153">
        <v>10</v>
      </c>
      <c r="AC68" s="153"/>
      <c r="AD68" s="353" t="s">
        <v>510</v>
      </c>
      <c r="AE68" s="354" t="s">
        <v>511</v>
      </c>
      <c r="AF68" s="353" t="s">
        <v>510</v>
      </c>
      <c r="AG68" s="153">
        <v>0</v>
      </c>
      <c r="AH68" s="153" t="s">
        <v>478</v>
      </c>
      <c r="AI68" s="153">
        <v>9</v>
      </c>
      <c r="AJ68" s="153">
        <v>5</v>
      </c>
    </row>
    <row r="69" spans="1:39" x14ac:dyDescent="0.25">
      <c r="A69" s="157" t="s">
        <v>42</v>
      </c>
      <c r="B69" s="293" t="s">
        <v>492</v>
      </c>
      <c r="C69" s="153"/>
      <c r="D69" s="293"/>
      <c r="E69" s="153"/>
      <c r="F69" s="153"/>
      <c r="G69" s="185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 t="s">
        <v>475</v>
      </c>
      <c r="AA69" s="153">
        <v>10</v>
      </c>
      <c r="AB69" s="153">
        <v>10</v>
      </c>
      <c r="AC69" s="153"/>
      <c r="AD69" s="353" t="s">
        <v>512</v>
      </c>
      <c r="AE69" s="354" t="s">
        <v>513</v>
      </c>
      <c r="AF69" s="353" t="s">
        <v>512</v>
      </c>
      <c r="AG69" s="153">
        <v>0</v>
      </c>
      <c r="AH69" s="153" t="s">
        <v>478</v>
      </c>
      <c r="AI69" s="153">
        <v>9</v>
      </c>
      <c r="AJ69" s="153">
        <v>5</v>
      </c>
    </row>
    <row r="70" spans="1:39" x14ac:dyDescent="0.25">
      <c r="A70" s="157" t="s">
        <v>42</v>
      </c>
      <c r="B70" s="293" t="s">
        <v>492</v>
      </c>
      <c r="C70" s="153"/>
      <c r="D70" s="293"/>
      <c r="E70" s="153"/>
      <c r="F70" s="153"/>
      <c r="G70" s="185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 t="s">
        <v>475</v>
      </c>
      <c r="AA70" s="153">
        <v>10</v>
      </c>
      <c r="AB70" s="153">
        <v>10</v>
      </c>
      <c r="AC70" s="153"/>
      <c r="AD70" s="353" t="s">
        <v>514</v>
      </c>
      <c r="AE70" s="354" t="s">
        <v>515</v>
      </c>
      <c r="AF70" s="353" t="s">
        <v>514</v>
      </c>
      <c r="AG70" s="153">
        <v>0</v>
      </c>
      <c r="AH70" s="153" t="s">
        <v>478</v>
      </c>
      <c r="AI70" s="153">
        <v>9</v>
      </c>
      <c r="AJ70" s="153">
        <v>5</v>
      </c>
    </row>
    <row r="71" spans="1:39" x14ac:dyDescent="0.25">
      <c r="A71" s="157" t="s">
        <v>42</v>
      </c>
      <c r="B71" s="293" t="s">
        <v>492</v>
      </c>
      <c r="C71" s="153"/>
      <c r="D71" s="293" t="s">
        <v>71</v>
      </c>
      <c r="E71" s="153"/>
      <c r="F71" s="153"/>
      <c r="G71" s="185" t="s">
        <v>493</v>
      </c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 t="s">
        <v>622</v>
      </c>
      <c r="AA71" s="153" t="s">
        <v>627</v>
      </c>
      <c r="AB71" s="153" t="s">
        <v>628</v>
      </c>
      <c r="AC71" s="153"/>
      <c r="AD71" s="153" t="s">
        <v>629</v>
      </c>
      <c r="AE71" s="153" t="s">
        <v>630</v>
      </c>
      <c r="AF71" s="153" t="s">
        <v>629</v>
      </c>
      <c r="AG71" s="153">
        <v>0</v>
      </c>
      <c r="AH71" s="153" t="s">
        <v>626</v>
      </c>
      <c r="AI71" s="153">
        <v>6.95</v>
      </c>
      <c r="AJ71" s="153">
        <v>5</v>
      </c>
    </row>
    <row r="72" spans="1:39" x14ac:dyDescent="0.25">
      <c r="A72" s="157" t="s">
        <v>42</v>
      </c>
      <c r="B72" s="293" t="s">
        <v>492</v>
      </c>
      <c r="C72" s="153"/>
      <c r="D72" s="293"/>
      <c r="E72" s="153"/>
      <c r="F72" s="153"/>
      <c r="G72" s="185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 t="s">
        <v>622</v>
      </c>
      <c r="AA72" s="153" t="s">
        <v>627</v>
      </c>
      <c r="AB72" s="153" t="s">
        <v>628</v>
      </c>
      <c r="AC72" s="153"/>
      <c r="AD72" s="153" t="s">
        <v>631</v>
      </c>
      <c r="AE72" s="153" t="s">
        <v>632</v>
      </c>
      <c r="AF72" s="153" t="s">
        <v>631</v>
      </c>
      <c r="AG72" s="153">
        <v>0</v>
      </c>
      <c r="AH72" s="153" t="s">
        <v>626</v>
      </c>
      <c r="AI72" s="153">
        <v>6.95</v>
      </c>
      <c r="AJ72" s="153">
        <v>5</v>
      </c>
    </row>
    <row r="73" spans="1:39" x14ac:dyDescent="0.25">
      <c r="A73" s="157" t="s">
        <v>42</v>
      </c>
      <c r="B73" s="293" t="s">
        <v>492</v>
      </c>
      <c r="C73" s="153"/>
      <c r="D73" s="293"/>
      <c r="E73" s="153"/>
      <c r="F73" s="153"/>
      <c r="G73" s="185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 t="s">
        <v>622</v>
      </c>
      <c r="AA73" s="153" t="s">
        <v>627</v>
      </c>
      <c r="AB73" s="153" t="s">
        <v>628</v>
      </c>
      <c r="AC73" s="153"/>
      <c r="AD73" s="153" t="s">
        <v>633</v>
      </c>
      <c r="AE73" s="287" t="s">
        <v>634</v>
      </c>
      <c r="AF73" s="153" t="s">
        <v>633</v>
      </c>
      <c r="AG73" s="153">
        <v>0</v>
      </c>
      <c r="AH73" s="153" t="s">
        <v>626</v>
      </c>
      <c r="AI73" s="153">
        <v>6.95</v>
      </c>
      <c r="AJ73" s="153">
        <v>5</v>
      </c>
    </row>
    <row r="74" spans="1:39" x14ac:dyDescent="0.25">
      <c r="A74" s="157" t="s">
        <v>42</v>
      </c>
      <c r="B74" s="293" t="s">
        <v>492</v>
      </c>
      <c r="C74" s="153"/>
      <c r="D74" s="293"/>
      <c r="E74" s="153"/>
      <c r="F74" s="153"/>
      <c r="G74" s="185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 t="s">
        <v>622</v>
      </c>
      <c r="AA74" s="153" t="s">
        <v>627</v>
      </c>
      <c r="AB74" s="153" t="s">
        <v>628</v>
      </c>
      <c r="AC74" s="153"/>
      <c r="AD74" s="153" t="s">
        <v>635</v>
      </c>
      <c r="AE74" s="153" t="s">
        <v>636</v>
      </c>
      <c r="AF74" s="153" t="s">
        <v>635</v>
      </c>
      <c r="AG74" s="153">
        <v>0</v>
      </c>
      <c r="AH74" s="153" t="s">
        <v>626</v>
      </c>
      <c r="AI74" s="153">
        <v>6.95</v>
      </c>
      <c r="AJ74" s="153">
        <v>5</v>
      </c>
    </row>
    <row r="75" spans="1:39" x14ac:dyDescent="0.25">
      <c r="A75" s="157" t="s">
        <v>42</v>
      </c>
      <c r="B75" s="293" t="s">
        <v>492</v>
      </c>
      <c r="C75" s="153"/>
      <c r="D75" s="293"/>
      <c r="E75" s="153"/>
      <c r="F75" s="153"/>
      <c r="G75" s="185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 t="s">
        <v>622</v>
      </c>
      <c r="AA75" s="153" t="s">
        <v>627</v>
      </c>
      <c r="AB75" s="153" t="s">
        <v>628</v>
      </c>
      <c r="AC75" s="153"/>
      <c r="AD75" s="153" t="s">
        <v>637</v>
      </c>
      <c r="AE75" s="153" t="s">
        <v>638</v>
      </c>
      <c r="AF75" s="153" t="s">
        <v>637</v>
      </c>
      <c r="AG75" s="153">
        <v>0</v>
      </c>
      <c r="AH75" s="153" t="s">
        <v>626</v>
      </c>
      <c r="AI75" s="153">
        <v>6.95</v>
      </c>
      <c r="AJ75" s="153">
        <v>5</v>
      </c>
    </row>
    <row r="76" spans="1:39" x14ac:dyDescent="0.25">
      <c r="A76" s="157" t="s">
        <v>42</v>
      </c>
      <c r="B76" s="293" t="s">
        <v>492</v>
      </c>
      <c r="C76" s="153"/>
      <c r="D76" s="293"/>
      <c r="E76" s="153"/>
      <c r="F76" s="153"/>
      <c r="G76" s="185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 t="s">
        <v>622</v>
      </c>
      <c r="AA76" s="153" t="s">
        <v>627</v>
      </c>
      <c r="AB76" s="153" t="s">
        <v>628</v>
      </c>
      <c r="AC76" s="153"/>
      <c r="AD76" s="153" t="s">
        <v>639</v>
      </c>
      <c r="AE76" s="153" t="s">
        <v>640</v>
      </c>
      <c r="AF76" s="153" t="s">
        <v>639</v>
      </c>
      <c r="AG76" s="153">
        <v>0</v>
      </c>
      <c r="AH76" s="153" t="s">
        <v>626</v>
      </c>
      <c r="AI76" s="153">
        <v>6.95</v>
      </c>
      <c r="AJ76" s="153">
        <v>5</v>
      </c>
    </row>
    <row r="77" spans="1:39" x14ac:dyDescent="0.25">
      <c r="A77" s="157" t="s">
        <v>42</v>
      </c>
      <c r="B77" s="293" t="s">
        <v>492</v>
      </c>
      <c r="C77" s="153"/>
      <c r="D77" s="293"/>
      <c r="E77" s="153"/>
      <c r="F77" s="153"/>
      <c r="G77" s="185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 t="s">
        <v>622</v>
      </c>
      <c r="AA77" s="153" t="s">
        <v>627</v>
      </c>
      <c r="AB77" s="153" t="s">
        <v>628</v>
      </c>
      <c r="AC77" s="153"/>
      <c r="AD77" s="153" t="s">
        <v>641</v>
      </c>
      <c r="AE77" s="153" t="s">
        <v>642</v>
      </c>
      <c r="AF77" s="153" t="s">
        <v>641</v>
      </c>
      <c r="AG77" s="153">
        <v>0</v>
      </c>
      <c r="AH77" s="153" t="s">
        <v>626</v>
      </c>
      <c r="AI77" s="153">
        <v>6.95</v>
      </c>
      <c r="AJ77" s="153">
        <v>5</v>
      </c>
    </row>
    <row r="78" spans="1:39" x14ac:dyDescent="0.25">
      <c r="A78" s="246" t="s">
        <v>42</v>
      </c>
      <c r="B78" s="356" t="s">
        <v>492</v>
      </c>
      <c r="C78" s="247"/>
      <c r="D78" s="356" t="s">
        <v>71</v>
      </c>
      <c r="E78" s="247"/>
      <c r="F78" s="247"/>
      <c r="G78" s="247" t="s">
        <v>493</v>
      </c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247"/>
      <c r="Z78" s="247" t="s">
        <v>882</v>
      </c>
      <c r="AA78" s="247">
        <v>10</v>
      </c>
      <c r="AB78" s="247">
        <v>10</v>
      </c>
      <c r="AC78" s="247"/>
      <c r="AD78" s="247" t="s">
        <v>930</v>
      </c>
      <c r="AE78" s="247" t="s">
        <v>931</v>
      </c>
      <c r="AF78" s="245">
        <v>8418415</v>
      </c>
      <c r="AG78" s="247">
        <v>0</v>
      </c>
      <c r="AH78" s="247" t="s">
        <v>626</v>
      </c>
      <c r="AI78" s="305">
        <v>12.5</v>
      </c>
      <c r="AJ78" s="247">
        <v>5</v>
      </c>
      <c r="AK78" s="38"/>
      <c r="AL78" s="38"/>
      <c r="AM78" s="38"/>
    </row>
    <row r="79" spans="1:39" x14ac:dyDescent="0.25">
      <c r="A79" s="246" t="s">
        <v>42</v>
      </c>
      <c r="B79" s="356" t="s">
        <v>492</v>
      </c>
      <c r="C79" s="247"/>
      <c r="D79" s="356" t="s">
        <v>71</v>
      </c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247"/>
      <c r="Z79" s="247" t="s">
        <v>882</v>
      </c>
      <c r="AA79" s="247">
        <v>10</v>
      </c>
      <c r="AB79" s="247">
        <v>10</v>
      </c>
      <c r="AC79" s="247"/>
      <c r="AD79" s="247" t="s">
        <v>932</v>
      </c>
      <c r="AE79" s="247" t="s">
        <v>933</v>
      </c>
      <c r="AF79" s="245">
        <v>8418605</v>
      </c>
      <c r="AG79" s="247">
        <v>0</v>
      </c>
      <c r="AH79" s="247" t="s">
        <v>626</v>
      </c>
      <c r="AI79" s="305">
        <v>12.5</v>
      </c>
      <c r="AJ79" s="247">
        <v>5</v>
      </c>
      <c r="AK79" s="38"/>
      <c r="AL79" s="38"/>
      <c r="AM79" s="38"/>
    </row>
    <row r="80" spans="1:39" x14ac:dyDescent="0.25">
      <c r="A80" s="246" t="s">
        <v>42</v>
      </c>
      <c r="B80" s="356" t="s">
        <v>492</v>
      </c>
      <c r="C80" s="247"/>
      <c r="D80" s="356" t="s">
        <v>71</v>
      </c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  <c r="W80" s="247"/>
      <c r="X80" s="247"/>
      <c r="Y80" s="247"/>
      <c r="Z80" s="247" t="s">
        <v>882</v>
      </c>
      <c r="AA80" s="247">
        <v>10</v>
      </c>
      <c r="AB80" s="247">
        <v>10</v>
      </c>
      <c r="AC80" s="247"/>
      <c r="AD80" s="247" t="s">
        <v>934</v>
      </c>
      <c r="AE80" s="247" t="s">
        <v>935</v>
      </c>
      <c r="AF80" s="245">
        <v>8418416</v>
      </c>
      <c r="AG80" s="247">
        <v>0</v>
      </c>
      <c r="AH80" s="247" t="s">
        <v>626</v>
      </c>
      <c r="AI80" s="305">
        <v>12.5</v>
      </c>
      <c r="AJ80" s="247">
        <v>5</v>
      </c>
      <c r="AK80" s="38"/>
      <c r="AL80" s="38"/>
      <c r="AM80" s="38"/>
    </row>
    <row r="81" spans="1:39" x14ac:dyDescent="0.25">
      <c r="A81" s="246" t="s">
        <v>42</v>
      </c>
      <c r="B81" s="356" t="s">
        <v>492</v>
      </c>
      <c r="C81" s="247"/>
      <c r="D81" s="356" t="s">
        <v>71</v>
      </c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247"/>
      <c r="Z81" s="247" t="s">
        <v>882</v>
      </c>
      <c r="AA81" s="247">
        <v>10</v>
      </c>
      <c r="AB81" s="247">
        <v>10</v>
      </c>
      <c r="AC81" s="247"/>
      <c r="AD81" s="247" t="s">
        <v>936</v>
      </c>
      <c r="AE81" s="247" t="s">
        <v>937</v>
      </c>
      <c r="AF81" s="245">
        <v>8418531</v>
      </c>
      <c r="AG81" s="247">
        <v>0</v>
      </c>
      <c r="AH81" s="247" t="s">
        <v>626</v>
      </c>
      <c r="AI81" s="305">
        <v>12.5</v>
      </c>
      <c r="AJ81" s="247">
        <v>5</v>
      </c>
      <c r="AK81" s="38"/>
      <c r="AL81" s="38"/>
      <c r="AM81" s="38"/>
    </row>
    <row r="82" spans="1:39" x14ac:dyDescent="0.25">
      <c r="A82" s="246" t="s">
        <v>42</v>
      </c>
      <c r="B82" s="356" t="s">
        <v>492</v>
      </c>
      <c r="C82" s="247"/>
      <c r="D82" s="356" t="s">
        <v>71</v>
      </c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7"/>
      <c r="X82" s="247"/>
      <c r="Y82" s="247"/>
      <c r="Z82" s="247" t="s">
        <v>882</v>
      </c>
      <c r="AA82" s="247">
        <v>10</v>
      </c>
      <c r="AB82" s="247">
        <v>10</v>
      </c>
      <c r="AC82" s="247"/>
      <c r="AD82" s="247" t="s">
        <v>938</v>
      </c>
      <c r="AE82" s="247" t="s">
        <v>939</v>
      </c>
      <c r="AF82" s="245">
        <v>8418417</v>
      </c>
      <c r="AG82" s="247">
        <v>0</v>
      </c>
      <c r="AH82" s="247" t="s">
        <v>626</v>
      </c>
      <c r="AI82" s="305">
        <v>12.5</v>
      </c>
      <c r="AJ82" s="247">
        <v>5</v>
      </c>
      <c r="AK82" s="38"/>
      <c r="AL82" s="38"/>
      <c r="AM82" s="38"/>
    </row>
    <row r="83" spans="1:39" x14ac:dyDescent="0.25">
      <c r="A83" s="246" t="s">
        <v>42</v>
      </c>
      <c r="B83" s="356" t="s">
        <v>492</v>
      </c>
      <c r="C83" s="247"/>
      <c r="D83" s="356" t="s">
        <v>71</v>
      </c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47"/>
      <c r="V83" s="247"/>
      <c r="W83" s="247"/>
      <c r="X83" s="247"/>
      <c r="Y83" s="247"/>
      <c r="Z83" s="247" t="s">
        <v>882</v>
      </c>
      <c r="AA83" s="247">
        <v>10</v>
      </c>
      <c r="AB83" s="247">
        <v>10</v>
      </c>
      <c r="AC83" s="247"/>
      <c r="AD83" s="247" t="s">
        <v>940</v>
      </c>
      <c r="AE83" s="247" t="s">
        <v>941</v>
      </c>
      <c r="AF83" s="245">
        <v>8418617</v>
      </c>
      <c r="AG83" s="247">
        <v>0</v>
      </c>
      <c r="AH83" s="247" t="s">
        <v>626</v>
      </c>
      <c r="AI83" s="305">
        <v>12.5</v>
      </c>
      <c r="AJ83" s="247">
        <v>5</v>
      </c>
      <c r="AK83" s="38"/>
      <c r="AL83" s="38"/>
      <c r="AM83" s="38"/>
    </row>
    <row r="84" spans="1:39" ht="51.75" customHeight="1" x14ac:dyDescent="0.25">
      <c r="A84" s="39" t="s">
        <v>42</v>
      </c>
      <c r="B84" s="40" t="s">
        <v>680</v>
      </c>
      <c r="C84" s="40">
        <f>SUM(I84,K84,M84,O84,Q84,S84,U84,W84,Y84)</f>
        <v>50</v>
      </c>
      <c r="D84" s="40" t="s">
        <v>71</v>
      </c>
      <c r="E84" s="40">
        <v>19042</v>
      </c>
      <c r="F84" s="40"/>
      <c r="G84" s="41"/>
      <c r="H84" s="40"/>
      <c r="I84" s="40">
        <v>50</v>
      </c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 t="s">
        <v>622</v>
      </c>
      <c r="AA84" s="40" t="s">
        <v>627</v>
      </c>
      <c r="AB84" s="40" t="s">
        <v>628</v>
      </c>
      <c r="AC84" s="40"/>
      <c r="AD84" s="40" t="s">
        <v>643</v>
      </c>
      <c r="AE84" s="40" t="s">
        <v>681</v>
      </c>
      <c r="AF84" s="40" t="s">
        <v>643</v>
      </c>
      <c r="AG84" s="40">
        <v>0</v>
      </c>
      <c r="AH84" s="40" t="s">
        <v>626</v>
      </c>
      <c r="AI84" s="40">
        <v>7.7</v>
      </c>
      <c r="AJ84" s="40">
        <v>5</v>
      </c>
    </row>
    <row r="85" spans="1:39" x14ac:dyDescent="0.25">
      <c r="A85" s="39" t="s">
        <v>42</v>
      </c>
      <c r="B85" s="40" t="s">
        <v>680</v>
      </c>
      <c r="C85" s="40">
        <v>50</v>
      </c>
      <c r="D85" s="40" t="s">
        <v>71</v>
      </c>
      <c r="E85" s="40">
        <v>19042</v>
      </c>
      <c r="F85" s="40"/>
      <c r="G85" s="41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 t="s">
        <v>622</v>
      </c>
      <c r="AA85" s="40" t="s">
        <v>627</v>
      </c>
      <c r="AB85" s="40" t="s">
        <v>628</v>
      </c>
      <c r="AC85" s="40"/>
      <c r="AD85" s="40" t="s">
        <v>645</v>
      </c>
      <c r="AE85" s="40" t="s">
        <v>682</v>
      </c>
      <c r="AF85" s="40" t="s">
        <v>645</v>
      </c>
      <c r="AG85" s="40">
        <v>0</v>
      </c>
      <c r="AH85" s="40" t="s">
        <v>626</v>
      </c>
      <c r="AI85" s="40">
        <v>7.7</v>
      </c>
      <c r="AJ85" s="40">
        <v>5</v>
      </c>
    </row>
    <row r="86" spans="1:39" x14ac:dyDescent="0.25">
      <c r="A86" s="39" t="s">
        <v>42</v>
      </c>
      <c r="B86" s="40" t="s">
        <v>680</v>
      </c>
      <c r="C86" s="40">
        <v>50</v>
      </c>
      <c r="D86" s="40" t="s">
        <v>71</v>
      </c>
      <c r="E86" s="40">
        <v>19042</v>
      </c>
      <c r="F86" s="40"/>
      <c r="G86" s="41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 t="s">
        <v>622</v>
      </c>
      <c r="AA86" s="40" t="s">
        <v>627</v>
      </c>
      <c r="AB86" s="40" t="s">
        <v>628</v>
      </c>
      <c r="AC86" s="40"/>
      <c r="AD86" s="40" t="s">
        <v>647</v>
      </c>
      <c r="AE86" s="40" t="s">
        <v>683</v>
      </c>
      <c r="AF86" s="40" t="s">
        <v>647</v>
      </c>
      <c r="AG86" s="40">
        <v>0</v>
      </c>
      <c r="AH86" s="40" t="s">
        <v>626</v>
      </c>
      <c r="AI86" s="40">
        <v>7.7</v>
      </c>
      <c r="AJ86" s="40">
        <v>5</v>
      </c>
    </row>
    <row r="87" spans="1:39" x14ac:dyDescent="0.25">
      <c r="A87" s="39" t="s">
        <v>42</v>
      </c>
      <c r="B87" s="40" t="s">
        <v>680</v>
      </c>
      <c r="C87" s="40">
        <v>50</v>
      </c>
      <c r="D87" s="40" t="s">
        <v>71</v>
      </c>
      <c r="E87" s="40">
        <v>19042</v>
      </c>
      <c r="F87" s="40"/>
      <c r="G87" s="41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 t="s">
        <v>622</v>
      </c>
      <c r="AA87" s="40" t="s">
        <v>649</v>
      </c>
      <c r="AB87" s="40" t="s">
        <v>650</v>
      </c>
      <c r="AC87" s="40"/>
      <c r="AD87" s="40" t="s">
        <v>651</v>
      </c>
      <c r="AE87" s="40" t="s">
        <v>684</v>
      </c>
      <c r="AF87" s="40" t="s">
        <v>651</v>
      </c>
      <c r="AG87" s="40">
        <v>0</v>
      </c>
      <c r="AH87" s="40" t="s">
        <v>626</v>
      </c>
      <c r="AI87" s="40">
        <v>7.9</v>
      </c>
      <c r="AJ87" s="40">
        <v>5</v>
      </c>
    </row>
    <row r="88" spans="1:39" x14ac:dyDescent="0.25">
      <c r="A88" s="60" t="s">
        <v>42</v>
      </c>
      <c r="B88" s="58" t="s">
        <v>686</v>
      </c>
      <c r="C88" s="58">
        <f>SUM(I88,K88,M88,O88,Q88,S88,U88,W88,Y88)</f>
        <v>30</v>
      </c>
      <c r="D88" s="58" t="s">
        <v>71</v>
      </c>
      <c r="E88" s="58">
        <v>18703</v>
      </c>
      <c r="F88" s="58"/>
      <c r="G88" s="59"/>
      <c r="H88" s="58"/>
      <c r="I88" s="58">
        <v>30</v>
      </c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 t="s">
        <v>622</v>
      </c>
      <c r="AA88" s="58" t="s">
        <v>627</v>
      </c>
      <c r="AB88" s="58" t="s">
        <v>628</v>
      </c>
      <c r="AC88" s="58"/>
      <c r="AD88" s="58" t="s">
        <v>653</v>
      </c>
      <c r="AE88" s="58" t="s">
        <v>654</v>
      </c>
      <c r="AF88" s="58" t="s">
        <v>653</v>
      </c>
      <c r="AG88" s="58">
        <v>0</v>
      </c>
      <c r="AH88" s="58" t="s">
        <v>626</v>
      </c>
      <c r="AI88" s="58">
        <v>7.7</v>
      </c>
      <c r="AJ88" s="58">
        <v>5</v>
      </c>
    </row>
    <row r="89" spans="1:39" x14ac:dyDescent="0.25">
      <c r="A89" s="60" t="s">
        <v>42</v>
      </c>
      <c r="B89" s="58" t="s">
        <v>686</v>
      </c>
      <c r="C89" s="58">
        <v>30</v>
      </c>
      <c r="D89" s="58" t="s">
        <v>71</v>
      </c>
      <c r="E89" s="58">
        <v>18703</v>
      </c>
      <c r="F89" s="58"/>
      <c r="G89" s="59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 t="s">
        <v>622</v>
      </c>
      <c r="AA89" s="58" t="s">
        <v>627</v>
      </c>
      <c r="AB89" s="58" t="s">
        <v>628</v>
      </c>
      <c r="AC89" s="58"/>
      <c r="AD89" s="58" t="s">
        <v>655</v>
      </c>
      <c r="AE89" s="58" t="s">
        <v>656</v>
      </c>
      <c r="AF89" s="58" t="s">
        <v>655</v>
      </c>
      <c r="AG89" s="58">
        <v>0</v>
      </c>
      <c r="AH89" s="58" t="s">
        <v>626</v>
      </c>
      <c r="AI89" s="58">
        <v>7.7</v>
      </c>
      <c r="AJ89" s="58">
        <v>5</v>
      </c>
    </row>
    <row r="90" spans="1:39" x14ac:dyDescent="0.25">
      <c r="A90" s="60" t="s">
        <v>42</v>
      </c>
      <c r="B90" s="58" t="s">
        <v>686</v>
      </c>
      <c r="C90" s="58">
        <v>30</v>
      </c>
      <c r="D90" s="58" t="s">
        <v>71</v>
      </c>
      <c r="E90" s="58">
        <v>18703</v>
      </c>
      <c r="F90" s="58"/>
      <c r="G90" s="59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 t="s">
        <v>622</v>
      </c>
      <c r="AA90" s="58" t="s">
        <v>627</v>
      </c>
      <c r="AB90" s="58" t="s">
        <v>628</v>
      </c>
      <c r="AC90" s="58"/>
      <c r="AD90" s="58" t="s">
        <v>657</v>
      </c>
      <c r="AE90" s="58" t="s">
        <v>658</v>
      </c>
      <c r="AF90" s="58" t="s">
        <v>657</v>
      </c>
      <c r="AG90" s="58">
        <v>0</v>
      </c>
      <c r="AH90" s="58" t="s">
        <v>626</v>
      </c>
      <c r="AI90" s="58">
        <v>7.7</v>
      </c>
      <c r="AJ90" s="58">
        <v>5</v>
      </c>
    </row>
    <row r="91" spans="1:39" x14ac:dyDescent="0.25">
      <c r="A91" s="60" t="s">
        <v>42</v>
      </c>
      <c r="B91" s="58" t="s">
        <v>686</v>
      </c>
      <c r="C91" s="58">
        <v>30</v>
      </c>
      <c r="D91" s="58" t="s">
        <v>71</v>
      </c>
      <c r="E91" s="58">
        <v>18703</v>
      </c>
      <c r="F91" s="58"/>
      <c r="G91" s="59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 t="s">
        <v>622</v>
      </c>
      <c r="AA91" s="58" t="s">
        <v>627</v>
      </c>
      <c r="AB91" s="58" t="s">
        <v>628</v>
      </c>
      <c r="AC91" s="58"/>
      <c r="AD91" s="58" t="s">
        <v>659</v>
      </c>
      <c r="AE91" s="58" t="s">
        <v>660</v>
      </c>
      <c r="AF91" s="58" t="s">
        <v>659</v>
      </c>
      <c r="AG91" s="58">
        <v>0</v>
      </c>
      <c r="AH91" s="58" t="s">
        <v>626</v>
      </c>
      <c r="AI91" s="58">
        <v>7.7</v>
      </c>
      <c r="AJ91" s="58">
        <v>5</v>
      </c>
    </row>
    <row r="92" spans="1:39" x14ac:dyDescent="0.25">
      <c r="A92" s="60" t="s">
        <v>42</v>
      </c>
      <c r="B92" s="58" t="s">
        <v>686</v>
      </c>
      <c r="C92" s="58">
        <v>30</v>
      </c>
      <c r="D92" s="58" t="s">
        <v>71</v>
      </c>
      <c r="E92" s="58">
        <v>18703</v>
      </c>
      <c r="F92" s="58"/>
      <c r="G92" s="59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 t="s">
        <v>622</v>
      </c>
      <c r="AA92" s="58" t="s">
        <v>627</v>
      </c>
      <c r="AB92" s="58" t="s">
        <v>628</v>
      </c>
      <c r="AC92" s="58"/>
      <c r="AD92" s="58" t="s">
        <v>661</v>
      </c>
      <c r="AE92" s="58" t="s">
        <v>662</v>
      </c>
      <c r="AF92" s="58" t="s">
        <v>661</v>
      </c>
      <c r="AG92" s="58">
        <v>0</v>
      </c>
      <c r="AH92" s="58" t="s">
        <v>626</v>
      </c>
      <c r="AI92" s="58">
        <v>7.7</v>
      </c>
      <c r="AJ92" s="58">
        <v>5</v>
      </c>
    </row>
    <row r="93" spans="1:39" x14ac:dyDescent="0.25">
      <c r="A93" s="60" t="s">
        <v>42</v>
      </c>
      <c r="B93" s="58" t="s">
        <v>686</v>
      </c>
      <c r="C93" s="58">
        <v>30</v>
      </c>
      <c r="D93" s="58" t="s">
        <v>71</v>
      </c>
      <c r="E93" s="58">
        <v>18703</v>
      </c>
      <c r="F93" s="58"/>
      <c r="G93" s="59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 t="s">
        <v>622</v>
      </c>
      <c r="AA93" s="58" t="s">
        <v>627</v>
      </c>
      <c r="AB93" s="58" t="s">
        <v>628</v>
      </c>
      <c r="AC93" s="58"/>
      <c r="AD93" s="58" t="s">
        <v>663</v>
      </c>
      <c r="AE93" s="58" t="s">
        <v>664</v>
      </c>
      <c r="AF93" s="58" t="s">
        <v>663</v>
      </c>
      <c r="AG93" s="58">
        <v>0</v>
      </c>
      <c r="AH93" s="58" t="s">
        <v>626</v>
      </c>
      <c r="AI93" s="58">
        <v>7.7</v>
      </c>
      <c r="AJ93" s="58">
        <v>5</v>
      </c>
    </row>
    <row r="94" spans="1:39" x14ac:dyDescent="0.25">
      <c r="A94" s="60" t="s">
        <v>42</v>
      </c>
      <c r="B94" s="58" t="s">
        <v>686</v>
      </c>
      <c r="C94" s="58">
        <v>30</v>
      </c>
      <c r="D94" s="58" t="s">
        <v>71</v>
      </c>
      <c r="E94" s="58">
        <v>18703</v>
      </c>
      <c r="F94" s="58"/>
      <c r="G94" s="59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 t="s">
        <v>622</v>
      </c>
      <c r="AA94" s="58" t="s">
        <v>627</v>
      </c>
      <c r="AB94" s="58" t="s">
        <v>628</v>
      </c>
      <c r="AC94" s="58"/>
      <c r="AD94" s="58" t="s">
        <v>665</v>
      </c>
      <c r="AE94" s="58" t="s">
        <v>666</v>
      </c>
      <c r="AF94" s="58" t="s">
        <v>665</v>
      </c>
      <c r="AG94" s="58">
        <v>0</v>
      </c>
      <c r="AH94" s="58" t="s">
        <v>626</v>
      </c>
      <c r="AI94" s="58">
        <v>7.7</v>
      </c>
      <c r="AJ94" s="58">
        <v>5</v>
      </c>
    </row>
    <row r="95" spans="1:39" x14ac:dyDescent="0.25">
      <c r="A95" s="60" t="s">
        <v>42</v>
      </c>
      <c r="B95" s="58" t="s">
        <v>686</v>
      </c>
      <c r="C95" s="58">
        <v>30</v>
      </c>
      <c r="D95" s="58" t="s">
        <v>71</v>
      </c>
      <c r="E95" s="58">
        <v>18703</v>
      </c>
      <c r="F95" s="58"/>
      <c r="G95" s="59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 t="s">
        <v>622</v>
      </c>
      <c r="AA95" s="58" t="s">
        <v>627</v>
      </c>
      <c r="AB95" s="58" t="s">
        <v>628</v>
      </c>
      <c r="AC95" s="58"/>
      <c r="AD95" s="58" t="s">
        <v>667</v>
      </c>
      <c r="AE95" s="58" t="s">
        <v>668</v>
      </c>
      <c r="AF95" s="58" t="s">
        <v>667</v>
      </c>
      <c r="AG95" s="58">
        <v>0</v>
      </c>
      <c r="AH95" s="58" t="s">
        <v>626</v>
      </c>
      <c r="AI95" s="58">
        <v>7.7</v>
      </c>
      <c r="AJ95" s="58">
        <v>5</v>
      </c>
    </row>
    <row r="96" spans="1:39" ht="30" x14ac:dyDescent="0.25">
      <c r="A96" s="60" t="s">
        <v>55</v>
      </c>
      <c r="B96" s="58" t="s">
        <v>686</v>
      </c>
      <c r="C96" s="58">
        <f t="shared" ref="C96:C101" si="0">SUM(I96,K96,M96,O96,Q96,S96,U96,W96,Y96)</f>
        <v>30</v>
      </c>
      <c r="D96" s="58" t="s">
        <v>71</v>
      </c>
      <c r="E96" s="58">
        <v>18703</v>
      </c>
      <c r="F96" s="58"/>
      <c r="G96" s="59"/>
      <c r="H96" s="58"/>
      <c r="I96" s="58">
        <v>30</v>
      </c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 t="s">
        <v>1201</v>
      </c>
      <c r="AA96" s="58">
        <v>9</v>
      </c>
      <c r="AB96" s="58">
        <v>1</v>
      </c>
      <c r="AC96" s="58"/>
      <c r="AD96" s="58">
        <v>1080519</v>
      </c>
      <c r="AE96" s="357" t="s">
        <v>1244</v>
      </c>
      <c r="AF96" s="58">
        <v>1080519</v>
      </c>
      <c r="AG96" s="58" t="s">
        <v>1203</v>
      </c>
      <c r="AH96" s="58" t="s">
        <v>83</v>
      </c>
      <c r="AI96" s="58">
        <v>13.5</v>
      </c>
      <c r="AJ96" s="58">
        <v>5</v>
      </c>
    </row>
    <row r="97" spans="1:39" ht="30" x14ac:dyDescent="0.25">
      <c r="A97" s="60" t="s">
        <v>55</v>
      </c>
      <c r="B97" s="58" t="s">
        <v>686</v>
      </c>
      <c r="C97" s="58">
        <f t="shared" si="0"/>
        <v>30</v>
      </c>
      <c r="D97" s="58" t="s">
        <v>71</v>
      </c>
      <c r="E97" s="58">
        <v>18703</v>
      </c>
      <c r="F97" s="58"/>
      <c r="G97" s="59"/>
      <c r="H97" s="58"/>
      <c r="I97" s="58">
        <v>30</v>
      </c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 t="s">
        <v>1201</v>
      </c>
      <c r="AA97" s="58">
        <v>9</v>
      </c>
      <c r="AB97" s="58">
        <v>1</v>
      </c>
      <c r="AC97" s="58"/>
      <c r="AD97" s="58">
        <v>1045314</v>
      </c>
      <c r="AE97" s="357" t="s">
        <v>1245</v>
      </c>
      <c r="AF97" s="58">
        <v>1045314</v>
      </c>
      <c r="AG97" s="58" t="s">
        <v>1203</v>
      </c>
      <c r="AH97" s="58" t="s">
        <v>83</v>
      </c>
      <c r="AI97" s="58">
        <v>12.8</v>
      </c>
      <c r="AJ97" s="58">
        <v>5</v>
      </c>
    </row>
    <row r="98" spans="1:39" ht="30" x14ac:dyDescent="0.25">
      <c r="A98" s="60" t="s">
        <v>55</v>
      </c>
      <c r="B98" s="58" t="s">
        <v>686</v>
      </c>
      <c r="C98" s="58">
        <f t="shared" si="0"/>
        <v>30</v>
      </c>
      <c r="D98" s="58" t="s">
        <v>71</v>
      </c>
      <c r="E98" s="58">
        <v>18703</v>
      </c>
      <c r="F98" s="58"/>
      <c r="G98" s="59"/>
      <c r="H98" s="58"/>
      <c r="I98" s="58">
        <v>30</v>
      </c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 t="s">
        <v>1201</v>
      </c>
      <c r="AA98" s="58">
        <v>9</v>
      </c>
      <c r="AB98" s="58">
        <v>1</v>
      </c>
      <c r="AC98" s="58"/>
      <c r="AD98" s="58">
        <v>1045325</v>
      </c>
      <c r="AE98" s="357" t="s">
        <v>1246</v>
      </c>
      <c r="AF98" s="58">
        <v>1045325</v>
      </c>
      <c r="AG98" s="58" t="s">
        <v>1203</v>
      </c>
      <c r="AH98" s="58" t="s">
        <v>83</v>
      </c>
      <c r="AI98" s="58">
        <v>12.8</v>
      </c>
      <c r="AJ98" s="58">
        <v>5</v>
      </c>
    </row>
    <row r="99" spans="1:39" ht="30" x14ac:dyDescent="0.25">
      <c r="A99" s="60" t="s">
        <v>55</v>
      </c>
      <c r="B99" s="58" t="s">
        <v>686</v>
      </c>
      <c r="C99" s="58">
        <f t="shared" si="0"/>
        <v>30</v>
      </c>
      <c r="D99" s="58" t="s">
        <v>71</v>
      </c>
      <c r="E99" s="58">
        <v>18703</v>
      </c>
      <c r="F99" s="58"/>
      <c r="G99" s="59"/>
      <c r="H99" s="58"/>
      <c r="I99" s="58">
        <v>30</v>
      </c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 t="s">
        <v>1201</v>
      </c>
      <c r="AA99" s="58">
        <v>6</v>
      </c>
      <c r="AB99" s="58">
        <v>1</v>
      </c>
      <c r="AC99" s="58"/>
      <c r="AD99" s="58">
        <v>1097304</v>
      </c>
      <c r="AE99" s="357" t="s">
        <v>1247</v>
      </c>
      <c r="AF99" s="58">
        <v>1097304</v>
      </c>
      <c r="AG99" s="58" t="s">
        <v>1203</v>
      </c>
      <c r="AH99" s="58" t="s">
        <v>83</v>
      </c>
      <c r="AI99" s="58">
        <v>14</v>
      </c>
      <c r="AJ99" s="58">
        <v>5</v>
      </c>
    </row>
    <row r="100" spans="1:39" ht="30" x14ac:dyDescent="0.25">
      <c r="A100" s="60" t="s">
        <v>55</v>
      </c>
      <c r="B100" s="58" t="s">
        <v>686</v>
      </c>
      <c r="C100" s="58">
        <f t="shared" si="0"/>
        <v>30</v>
      </c>
      <c r="D100" s="58" t="s">
        <v>71</v>
      </c>
      <c r="E100" s="58">
        <v>18703</v>
      </c>
      <c r="F100" s="58"/>
      <c r="G100" s="59"/>
      <c r="H100" s="58"/>
      <c r="I100" s="58">
        <v>30</v>
      </c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 t="s">
        <v>1201</v>
      </c>
      <c r="AA100" s="58">
        <v>6</v>
      </c>
      <c r="AB100" s="58">
        <v>1</v>
      </c>
      <c r="AC100" s="58"/>
      <c r="AD100" s="58">
        <v>1101910</v>
      </c>
      <c r="AE100" s="357" t="s">
        <v>1248</v>
      </c>
      <c r="AF100" s="58">
        <v>1101910</v>
      </c>
      <c r="AG100" s="58" t="s">
        <v>1203</v>
      </c>
      <c r="AH100" s="58" t="s">
        <v>83</v>
      </c>
      <c r="AI100" s="58">
        <v>19</v>
      </c>
      <c r="AJ100" s="58">
        <v>5</v>
      </c>
    </row>
    <row r="101" spans="1:39" x14ac:dyDescent="0.25">
      <c r="A101" s="87" t="s">
        <v>42</v>
      </c>
      <c r="B101" s="88" t="s">
        <v>685</v>
      </c>
      <c r="C101" s="88">
        <f t="shared" si="0"/>
        <v>130</v>
      </c>
      <c r="D101" s="88" t="s">
        <v>71</v>
      </c>
      <c r="E101" s="88">
        <v>18702</v>
      </c>
      <c r="F101" s="88"/>
      <c r="G101" s="89"/>
      <c r="H101" s="88"/>
      <c r="I101" s="88">
        <v>130</v>
      </c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 t="s">
        <v>622</v>
      </c>
      <c r="AA101" s="88" t="s">
        <v>627</v>
      </c>
      <c r="AB101" s="88" t="s">
        <v>628</v>
      </c>
      <c r="AC101" s="88"/>
      <c r="AD101" s="88" t="s">
        <v>629</v>
      </c>
      <c r="AE101" s="88" t="s">
        <v>630</v>
      </c>
      <c r="AF101" s="88" t="s">
        <v>629</v>
      </c>
      <c r="AG101" s="88">
        <v>0</v>
      </c>
      <c r="AH101" s="88" t="s">
        <v>626</v>
      </c>
      <c r="AI101" s="88">
        <v>6.95</v>
      </c>
      <c r="AJ101" s="88">
        <v>5</v>
      </c>
    </row>
    <row r="102" spans="1:39" x14ac:dyDescent="0.25">
      <c r="A102" s="87" t="s">
        <v>42</v>
      </c>
      <c r="B102" s="88" t="s">
        <v>685</v>
      </c>
      <c r="C102" s="88">
        <v>130</v>
      </c>
      <c r="D102" s="88" t="s">
        <v>71</v>
      </c>
      <c r="E102" s="88">
        <v>18702</v>
      </c>
      <c r="F102" s="88"/>
      <c r="G102" s="89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 t="s">
        <v>622</v>
      </c>
      <c r="AA102" s="88" t="s">
        <v>627</v>
      </c>
      <c r="AB102" s="88" t="s">
        <v>628</v>
      </c>
      <c r="AC102" s="88"/>
      <c r="AD102" s="88" t="s">
        <v>631</v>
      </c>
      <c r="AE102" s="88" t="s">
        <v>632</v>
      </c>
      <c r="AF102" s="88" t="s">
        <v>631</v>
      </c>
      <c r="AG102" s="88">
        <v>0</v>
      </c>
      <c r="AH102" s="88" t="s">
        <v>626</v>
      </c>
      <c r="AI102" s="88">
        <v>6.95</v>
      </c>
      <c r="AJ102" s="88">
        <v>5</v>
      </c>
    </row>
    <row r="103" spans="1:39" s="38" customFormat="1" x14ac:dyDescent="0.25">
      <c r="A103" s="87" t="s">
        <v>42</v>
      </c>
      <c r="B103" s="88" t="s">
        <v>685</v>
      </c>
      <c r="C103" s="88">
        <v>130</v>
      </c>
      <c r="D103" s="88" t="s">
        <v>71</v>
      </c>
      <c r="E103" s="88">
        <v>18702</v>
      </c>
      <c r="F103" s="88"/>
      <c r="G103" s="89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 t="s">
        <v>622</v>
      </c>
      <c r="AA103" s="88" t="s">
        <v>627</v>
      </c>
      <c r="AB103" s="88" t="s">
        <v>628</v>
      </c>
      <c r="AC103" s="88"/>
      <c r="AD103" s="88" t="s">
        <v>633</v>
      </c>
      <c r="AE103" s="88" t="s">
        <v>634</v>
      </c>
      <c r="AF103" s="88" t="s">
        <v>633</v>
      </c>
      <c r="AG103" s="88">
        <v>0</v>
      </c>
      <c r="AH103" s="88" t="s">
        <v>626</v>
      </c>
      <c r="AI103" s="88">
        <v>6.95</v>
      </c>
      <c r="AJ103" s="88">
        <v>5</v>
      </c>
      <c r="AK103"/>
      <c r="AL103"/>
      <c r="AM103"/>
    </row>
    <row r="104" spans="1:39" s="38" customFormat="1" x14ac:dyDescent="0.25">
      <c r="A104" s="87" t="s">
        <v>42</v>
      </c>
      <c r="B104" s="88" t="s">
        <v>685</v>
      </c>
      <c r="C104" s="88">
        <v>130</v>
      </c>
      <c r="D104" s="88" t="s">
        <v>71</v>
      </c>
      <c r="E104" s="88">
        <v>18702</v>
      </c>
      <c r="F104" s="88"/>
      <c r="G104" s="89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 t="s">
        <v>622</v>
      </c>
      <c r="AA104" s="88" t="s">
        <v>627</v>
      </c>
      <c r="AB104" s="88" t="s">
        <v>628</v>
      </c>
      <c r="AC104" s="88"/>
      <c r="AD104" s="88" t="s">
        <v>635</v>
      </c>
      <c r="AE104" s="88" t="s">
        <v>636</v>
      </c>
      <c r="AF104" s="88" t="s">
        <v>635</v>
      </c>
      <c r="AG104" s="88">
        <v>0</v>
      </c>
      <c r="AH104" s="88" t="s">
        <v>626</v>
      </c>
      <c r="AI104" s="88">
        <v>6.95</v>
      </c>
      <c r="AJ104" s="88">
        <v>5</v>
      </c>
      <c r="AK104"/>
      <c r="AL104"/>
      <c r="AM104"/>
    </row>
    <row r="105" spans="1:39" s="38" customFormat="1" x14ac:dyDescent="0.25">
      <c r="A105" s="87" t="s">
        <v>42</v>
      </c>
      <c r="B105" s="88" t="s">
        <v>685</v>
      </c>
      <c r="C105" s="88">
        <v>130</v>
      </c>
      <c r="D105" s="88" t="s">
        <v>71</v>
      </c>
      <c r="E105" s="88">
        <v>18702</v>
      </c>
      <c r="F105" s="88"/>
      <c r="G105" s="89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 t="s">
        <v>622</v>
      </c>
      <c r="AA105" s="88" t="s">
        <v>627</v>
      </c>
      <c r="AB105" s="88" t="s">
        <v>628</v>
      </c>
      <c r="AC105" s="88"/>
      <c r="AD105" s="88" t="s">
        <v>637</v>
      </c>
      <c r="AE105" s="88" t="s">
        <v>638</v>
      </c>
      <c r="AF105" s="88" t="s">
        <v>637</v>
      </c>
      <c r="AG105" s="88">
        <v>0</v>
      </c>
      <c r="AH105" s="88" t="s">
        <v>626</v>
      </c>
      <c r="AI105" s="88">
        <v>6.95</v>
      </c>
      <c r="AJ105" s="88">
        <v>5</v>
      </c>
      <c r="AK105"/>
      <c r="AL105"/>
      <c r="AM105"/>
    </row>
    <row r="106" spans="1:39" s="38" customFormat="1" x14ac:dyDescent="0.25">
      <c r="A106" s="87" t="s">
        <v>42</v>
      </c>
      <c r="B106" s="88" t="s">
        <v>685</v>
      </c>
      <c r="C106" s="88">
        <v>130</v>
      </c>
      <c r="D106" s="88" t="s">
        <v>71</v>
      </c>
      <c r="E106" s="88">
        <v>18702</v>
      </c>
      <c r="F106" s="88"/>
      <c r="G106" s="89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 t="s">
        <v>622</v>
      </c>
      <c r="AA106" s="88" t="s">
        <v>627</v>
      </c>
      <c r="AB106" s="88" t="s">
        <v>628</v>
      </c>
      <c r="AC106" s="88"/>
      <c r="AD106" s="88" t="s">
        <v>639</v>
      </c>
      <c r="AE106" s="88" t="s">
        <v>640</v>
      </c>
      <c r="AF106" s="88" t="s">
        <v>639</v>
      </c>
      <c r="AG106" s="88">
        <v>0</v>
      </c>
      <c r="AH106" s="88" t="s">
        <v>626</v>
      </c>
      <c r="AI106" s="88">
        <v>6.95</v>
      </c>
      <c r="AJ106" s="88">
        <v>5</v>
      </c>
      <c r="AK106"/>
      <c r="AL106"/>
      <c r="AM106"/>
    </row>
    <row r="107" spans="1:39" s="38" customFormat="1" x14ac:dyDescent="0.25">
      <c r="A107" s="87" t="s">
        <v>42</v>
      </c>
      <c r="B107" s="88" t="s">
        <v>685</v>
      </c>
      <c r="C107" s="88">
        <v>130</v>
      </c>
      <c r="D107" s="88" t="s">
        <v>71</v>
      </c>
      <c r="E107" s="88">
        <v>18702</v>
      </c>
      <c r="F107" s="88"/>
      <c r="G107" s="89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 t="s">
        <v>622</v>
      </c>
      <c r="AA107" s="88" t="s">
        <v>627</v>
      </c>
      <c r="AB107" s="88" t="s">
        <v>628</v>
      </c>
      <c r="AC107" s="88"/>
      <c r="AD107" s="88" t="s">
        <v>641</v>
      </c>
      <c r="AE107" s="88" t="s">
        <v>642</v>
      </c>
      <c r="AF107" s="88" t="s">
        <v>641</v>
      </c>
      <c r="AG107" s="88">
        <v>0</v>
      </c>
      <c r="AH107" s="88" t="s">
        <v>626</v>
      </c>
      <c r="AI107" s="88">
        <v>6.95</v>
      </c>
      <c r="AJ107" s="88">
        <v>5</v>
      </c>
      <c r="AK107"/>
      <c r="AL107"/>
      <c r="AM107"/>
    </row>
    <row r="108" spans="1:39" s="38" customFormat="1" x14ac:dyDescent="0.25">
      <c r="A108" s="87" t="s">
        <v>55</v>
      </c>
      <c r="B108" s="88" t="s">
        <v>685</v>
      </c>
      <c r="C108" s="88">
        <f>SUM(I108,K108,M108,O108,Q108,S108,U108,W108,Y108)</f>
        <v>130</v>
      </c>
      <c r="D108" s="88" t="s">
        <v>71</v>
      </c>
      <c r="E108" s="95">
        <v>18702</v>
      </c>
      <c r="F108" s="88"/>
      <c r="G108" s="89"/>
      <c r="H108" s="88"/>
      <c r="I108" s="88">
        <v>130</v>
      </c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 t="s">
        <v>1201</v>
      </c>
      <c r="AA108" s="88">
        <v>10</v>
      </c>
      <c r="AB108" s="88">
        <v>1</v>
      </c>
      <c r="AC108" s="88"/>
      <c r="AD108" s="88">
        <v>1120980</v>
      </c>
      <c r="AE108" s="88"/>
      <c r="AF108" s="88">
        <v>1120980</v>
      </c>
      <c r="AG108" s="88" t="s">
        <v>1203</v>
      </c>
      <c r="AH108" s="88" t="s">
        <v>83</v>
      </c>
      <c r="AI108" s="88">
        <v>14</v>
      </c>
      <c r="AJ108" s="88">
        <v>5</v>
      </c>
      <c r="AK108"/>
      <c r="AL108"/>
      <c r="AM108"/>
    </row>
    <row r="109" spans="1:39" s="38" customFormat="1" x14ac:dyDescent="0.25">
      <c r="A109" s="87" t="s">
        <v>55</v>
      </c>
      <c r="B109" s="88" t="s">
        <v>685</v>
      </c>
      <c r="C109" s="88">
        <f>SUM(I109,K109,M109,O109,Q109,S109,U109,W109,Y109)</f>
        <v>130</v>
      </c>
      <c r="D109" s="88" t="s">
        <v>71</v>
      </c>
      <c r="E109" s="88">
        <v>18702</v>
      </c>
      <c r="F109" s="88"/>
      <c r="G109" s="89"/>
      <c r="H109" s="88"/>
      <c r="I109" s="88">
        <v>130</v>
      </c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 t="s">
        <v>1201</v>
      </c>
      <c r="AA109" s="88">
        <v>10</v>
      </c>
      <c r="AB109" s="88">
        <v>1</v>
      </c>
      <c r="AC109" s="88"/>
      <c r="AD109" s="88">
        <v>1120981</v>
      </c>
      <c r="AE109" s="88"/>
      <c r="AF109" s="88">
        <v>1120981</v>
      </c>
      <c r="AG109" s="88" t="s">
        <v>1203</v>
      </c>
      <c r="AH109" s="88" t="s">
        <v>83</v>
      </c>
      <c r="AI109" s="88">
        <v>14</v>
      </c>
      <c r="AJ109" s="88">
        <v>5</v>
      </c>
      <c r="AK109"/>
      <c r="AL109"/>
      <c r="AM109"/>
    </row>
    <row r="110" spans="1:39" s="38" customFormat="1" x14ac:dyDescent="0.25">
      <c r="A110" s="87" t="s">
        <v>55</v>
      </c>
      <c r="B110" s="88" t="s">
        <v>685</v>
      </c>
      <c r="C110" s="88">
        <f>SUM(I110,K110,M110,O110,Q110,S110,U110,W110,Y110)</f>
        <v>130</v>
      </c>
      <c r="D110" s="88" t="s">
        <v>71</v>
      </c>
      <c r="E110" s="88">
        <v>18702</v>
      </c>
      <c r="F110" s="88"/>
      <c r="G110" s="89"/>
      <c r="H110" s="88"/>
      <c r="I110" s="88">
        <v>130</v>
      </c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 t="s">
        <v>1201</v>
      </c>
      <c r="AA110" s="88">
        <v>10</v>
      </c>
      <c r="AB110" s="88">
        <v>1</v>
      </c>
      <c r="AC110" s="88"/>
      <c r="AD110" s="88">
        <v>1120982</v>
      </c>
      <c r="AE110" s="88"/>
      <c r="AF110" s="88">
        <v>1120982</v>
      </c>
      <c r="AG110" s="88" t="s">
        <v>1203</v>
      </c>
      <c r="AH110" s="88" t="s">
        <v>83</v>
      </c>
      <c r="AI110" s="88">
        <v>14</v>
      </c>
      <c r="AJ110" s="88">
        <v>5</v>
      </c>
      <c r="AK110"/>
      <c r="AL110"/>
      <c r="AM110"/>
    </row>
  </sheetData>
  <sortState ref="A2:AM110">
    <sortCondition ref="B2:B110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34"/>
  <sheetViews>
    <sheetView zoomScale="80" zoomScaleNormal="80" workbookViewId="0">
      <pane xSplit="5" ySplit="1" topLeftCell="Z2" activePane="bottomRight" state="frozen"/>
      <selection pane="topRight" activeCell="F1" sqref="F1"/>
      <selection pane="bottomLeft" activeCell="A2" sqref="A2"/>
      <selection pane="bottomRight" activeCell="AP7" sqref="AP7"/>
    </sheetView>
  </sheetViews>
  <sheetFormatPr defaultRowHeight="15" x14ac:dyDescent="0.25"/>
  <cols>
    <col min="1" max="1" width="13" customWidth="1"/>
    <col min="2" max="2" width="60.85546875" customWidth="1"/>
    <col min="3" max="3" width="10.85546875" customWidth="1"/>
    <col min="4" max="4" width="7.7109375" bestFit="1" customWidth="1"/>
    <col min="5" max="5" width="10" bestFit="1" customWidth="1"/>
    <col min="6" max="6" width="6.85546875" customWidth="1"/>
    <col min="7" max="7" width="118.85546875" customWidth="1"/>
    <col min="8" max="8" width="33.42578125" customWidth="1"/>
    <col min="9" max="9" width="12.42578125" bestFit="1" customWidth="1"/>
    <col min="10" max="10" width="12" bestFit="1" customWidth="1"/>
    <col min="11" max="11" width="12.7109375" bestFit="1" customWidth="1"/>
    <col min="12" max="25" width="7.85546875" customWidth="1"/>
    <col min="26" max="26" width="17.7109375" bestFit="1" customWidth="1"/>
    <col min="27" max="27" width="8.85546875" bestFit="1" customWidth="1"/>
    <col min="28" max="28" width="5" customWidth="1"/>
    <col min="29" max="29" width="5.5703125" customWidth="1"/>
    <col min="30" max="30" width="12.42578125" customWidth="1"/>
    <col min="31" max="31" width="22.42578125" customWidth="1"/>
    <col min="32" max="32" width="16.140625" customWidth="1"/>
    <col min="33" max="33" width="5.85546875" customWidth="1"/>
    <col min="34" max="34" width="6.7109375" customWidth="1"/>
    <col min="35" max="35" width="12.42578125" customWidth="1"/>
    <col min="36" max="36" width="4.5703125" customWidth="1"/>
    <col min="37" max="37" width="10.28515625" bestFit="1" customWidth="1"/>
    <col min="40" max="40" width="9.5703125" bestFit="1" customWidth="1"/>
  </cols>
  <sheetData>
    <row r="1" spans="1:40" s="13" customFormat="1" ht="120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9" t="s">
        <v>18</v>
      </c>
      <c r="T1" s="10" t="s">
        <v>19</v>
      </c>
      <c r="U1" s="10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11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1488</v>
      </c>
    </row>
    <row r="2" spans="1:40" ht="15.75" thickBot="1" x14ac:dyDescent="0.3">
      <c r="A2" s="14" t="s">
        <v>55</v>
      </c>
      <c r="B2" s="14" t="s">
        <v>55</v>
      </c>
      <c r="D2" s="14" t="s">
        <v>39</v>
      </c>
      <c r="E2" s="159" t="s">
        <v>1468</v>
      </c>
      <c r="G2" s="16"/>
      <c r="H2" t="s">
        <v>56</v>
      </c>
      <c r="Z2" t="s">
        <v>1459</v>
      </c>
      <c r="AD2" s="17"/>
      <c r="AF2" s="17"/>
    </row>
    <row r="3" spans="1:40" s="72" customFormat="1" ht="75" x14ac:dyDescent="0.25">
      <c r="A3" s="70" t="s">
        <v>55</v>
      </c>
      <c r="B3" s="72" t="s">
        <v>568</v>
      </c>
      <c r="C3" s="72">
        <f>SUM(I3,K3,M3,O3,Q3,S3,U3,W3,Y3)</f>
        <v>410</v>
      </c>
      <c r="D3" s="72" t="s">
        <v>94</v>
      </c>
      <c r="E3" s="72" t="s">
        <v>569</v>
      </c>
      <c r="G3" s="73" t="s">
        <v>570</v>
      </c>
      <c r="I3" s="72">
        <v>400</v>
      </c>
      <c r="K3" s="72">
        <v>10</v>
      </c>
      <c r="Z3" s="72" t="s">
        <v>561</v>
      </c>
      <c r="AA3" s="72">
        <v>1</v>
      </c>
      <c r="AB3" s="72">
        <v>10</v>
      </c>
      <c r="AD3" s="72" t="s">
        <v>571</v>
      </c>
      <c r="AE3" s="72" t="s">
        <v>572</v>
      </c>
      <c r="AF3" s="72" t="s">
        <v>571</v>
      </c>
      <c r="AG3" s="72">
        <v>0</v>
      </c>
      <c r="AH3" s="72" t="s">
        <v>565</v>
      </c>
      <c r="AI3" s="72">
        <v>49</v>
      </c>
      <c r="AJ3" s="72">
        <v>5</v>
      </c>
      <c r="AK3" s="377">
        <f>(30/AI3)*100</f>
        <v>61.224489795918366</v>
      </c>
      <c r="AN3" s="398" t="s">
        <v>1492</v>
      </c>
    </row>
    <row r="4" spans="1:40" s="72" customFormat="1" ht="75" x14ac:dyDescent="0.25">
      <c r="A4" s="70" t="s">
        <v>55</v>
      </c>
      <c r="B4" s="72" t="s">
        <v>568</v>
      </c>
      <c r="D4" s="72" t="s">
        <v>94</v>
      </c>
      <c r="E4" s="86" t="s">
        <v>569</v>
      </c>
      <c r="G4" s="73" t="s">
        <v>570</v>
      </c>
      <c r="Z4" s="72" t="s">
        <v>561</v>
      </c>
      <c r="AA4" s="72">
        <v>1</v>
      </c>
      <c r="AB4" s="72">
        <v>10</v>
      </c>
      <c r="AD4" s="72" t="s">
        <v>573</v>
      </c>
      <c r="AE4" s="72" t="s">
        <v>574</v>
      </c>
      <c r="AF4" s="72" t="s">
        <v>573</v>
      </c>
      <c r="AG4" s="72">
        <v>0</v>
      </c>
      <c r="AH4" s="72" t="s">
        <v>565</v>
      </c>
      <c r="AI4" s="72">
        <v>39</v>
      </c>
      <c r="AJ4" s="72">
        <v>5</v>
      </c>
      <c r="AK4" s="378">
        <f t="shared" ref="AK4:AK9" si="0">(30/AI4)*100</f>
        <v>76.923076923076934</v>
      </c>
      <c r="AN4" s="393" t="s">
        <v>1492</v>
      </c>
    </row>
    <row r="5" spans="1:40" s="72" customFormat="1" ht="75" x14ac:dyDescent="0.25">
      <c r="A5" s="70" t="s">
        <v>55</v>
      </c>
      <c r="B5" s="72" t="s">
        <v>568</v>
      </c>
      <c r="D5" s="72" t="s">
        <v>94</v>
      </c>
      <c r="E5" s="86" t="s">
        <v>569</v>
      </c>
      <c r="G5" s="73" t="s">
        <v>570</v>
      </c>
      <c r="Z5" s="72" t="s">
        <v>561</v>
      </c>
      <c r="AA5" s="72">
        <v>1</v>
      </c>
      <c r="AB5" s="72">
        <v>10</v>
      </c>
      <c r="AD5" s="72" t="s">
        <v>575</v>
      </c>
      <c r="AE5" s="72" t="s">
        <v>576</v>
      </c>
      <c r="AF5" s="72" t="s">
        <v>575</v>
      </c>
      <c r="AG5" s="72">
        <v>0</v>
      </c>
      <c r="AH5" s="72" t="s">
        <v>565</v>
      </c>
      <c r="AI5" s="72">
        <v>35</v>
      </c>
      <c r="AJ5" s="72">
        <v>5</v>
      </c>
      <c r="AK5" s="378">
        <f t="shared" si="0"/>
        <v>85.714285714285708</v>
      </c>
      <c r="AN5" s="393" t="s">
        <v>1492</v>
      </c>
    </row>
    <row r="6" spans="1:40" s="72" customFormat="1" ht="75" x14ac:dyDescent="0.25">
      <c r="A6" s="70" t="s">
        <v>55</v>
      </c>
      <c r="B6" s="72" t="s">
        <v>568</v>
      </c>
      <c r="C6" s="72">
        <f t="shared" ref="C6:C15" si="1">SUM(I6,K6,M6,O6,Q6,S6,U6,W6,Y6)</f>
        <v>410</v>
      </c>
      <c r="D6" s="72" t="s">
        <v>94</v>
      </c>
      <c r="E6" s="358" t="s">
        <v>569</v>
      </c>
      <c r="G6" s="73" t="s">
        <v>570</v>
      </c>
      <c r="I6" s="72">
        <v>400</v>
      </c>
      <c r="K6" s="72">
        <v>10</v>
      </c>
      <c r="Z6" s="72" t="s">
        <v>1201</v>
      </c>
      <c r="AA6" s="72">
        <v>1</v>
      </c>
      <c r="AB6" s="72">
        <v>1</v>
      </c>
      <c r="AC6" s="72">
        <v>480</v>
      </c>
      <c r="AD6" s="72" t="s">
        <v>1256</v>
      </c>
      <c r="AE6" s="72" t="s">
        <v>1257</v>
      </c>
      <c r="AF6" s="72" t="s">
        <v>1256</v>
      </c>
      <c r="AG6" s="72">
        <v>0</v>
      </c>
      <c r="AH6" s="72" t="s">
        <v>83</v>
      </c>
      <c r="AI6" s="72">
        <v>35</v>
      </c>
      <c r="AJ6" s="72">
        <v>5</v>
      </c>
      <c r="AK6" s="378">
        <f t="shared" si="0"/>
        <v>85.714285714285708</v>
      </c>
      <c r="AN6" s="393" t="s">
        <v>1492</v>
      </c>
    </row>
    <row r="7" spans="1:40" s="72" customFormat="1" ht="75" x14ac:dyDescent="0.25">
      <c r="A7" s="70" t="s">
        <v>55</v>
      </c>
      <c r="B7" s="72" t="s">
        <v>568</v>
      </c>
      <c r="C7" s="72">
        <f t="shared" si="1"/>
        <v>410</v>
      </c>
      <c r="D7" s="72" t="s">
        <v>94</v>
      </c>
      <c r="E7" s="144" t="s">
        <v>569</v>
      </c>
      <c r="G7" s="73" t="s">
        <v>570</v>
      </c>
      <c r="I7" s="72">
        <v>400</v>
      </c>
      <c r="K7" s="72">
        <v>10</v>
      </c>
      <c r="Z7" s="72" t="s">
        <v>1201</v>
      </c>
      <c r="AA7" s="72">
        <v>1</v>
      </c>
      <c r="AB7" s="72">
        <v>1</v>
      </c>
      <c r="AC7" s="72">
        <v>480</v>
      </c>
      <c r="AD7" s="72" t="s">
        <v>1258</v>
      </c>
      <c r="AE7" s="72" t="s">
        <v>1259</v>
      </c>
      <c r="AF7" s="72" t="s">
        <v>1258</v>
      </c>
      <c r="AG7" s="72">
        <v>0</v>
      </c>
      <c r="AH7" s="72" t="s">
        <v>83</v>
      </c>
      <c r="AI7" s="72">
        <v>45</v>
      </c>
      <c r="AJ7" s="72">
        <v>5</v>
      </c>
      <c r="AK7" s="378">
        <f t="shared" si="0"/>
        <v>66.666666666666657</v>
      </c>
      <c r="AN7" s="393" t="s">
        <v>1492</v>
      </c>
    </row>
    <row r="8" spans="1:40" s="72" customFormat="1" ht="75" x14ac:dyDescent="0.25">
      <c r="A8" s="70" t="s">
        <v>55</v>
      </c>
      <c r="B8" s="72" t="s">
        <v>568</v>
      </c>
      <c r="C8" s="72">
        <f t="shared" si="1"/>
        <v>410</v>
      </c>
      <c r="D8" s="72" t="s">
        <v>94</v>
      </c>
      <c r="E8" s="72" t="s">
        <v>569</v>
      </c>
      <c r="G8" s="73" t="s">
        <v>570</v>
      </c>
      <c r="I8" s="72">
        <v>400</v>
      </c>
      <c r="K8" s="72">
        <v>10</v>
      </c>
      <c r="Z8" s="72" t="s">
        <v>1265</v>
      </c>
      <c r="AA8" s="72">
        <v>1</v>
      </c>
      <c r="AB8" s="72">
        <v>1</v>
      </c>
      <c r="AC8" s="72">
        <v>1</v>
      </c>
      <c r="AD8" s="72">
        <v>16545</v>
      </c>
      <c r="AE8" s="72" t="s">
        <v>1270</v>
      </c>
      <c r="AF8" s="72">
        <v>16545</v>
      </c>
      <c r="AG8" s="72">
        <v>0</v>
      </c>
      <c r="AH8" s="72" t="s">
        <v>1267</v>
      </c>
      <c r="AI8" s="72">
        <v>30</v>
      </c>
      <c r="AJ8" s="72">
        <v>5</v>
      </c>
      <c r="AK8" s="373">
        <f t="shared" si="0"/>
        <v>100</v>
      </c>
      <c r="AN8" s="393" t="s">
        <v>1492</v>
      </c>
    </row>
    <row r="9" spans="1:40" s="72" customFormat="1" ht="75.75" thickBot="1" x14ac:dyDescent="0.3">
      <c r="A9" s="70" t="s">
        <v>55</v>
      </c>
      <c r="B9" s="72" t="s">
        <v>568</v>
      </c>
      <c r="C9" s="72">
        <f t="shared" si="1"/>
        <v>410</v>
      </c>
      <c r="D9" s="72" t="s">
        <v>94</v>
      </c>
      <c r="E9" s="72" t="s">
        <v>569</v>
      </c>
      <c r="G9" s="73" t="s">
        <v>570</v>
      </c>
      <c r="I9" s="72">
        <v>400</v>
      </c>
      <c r="K9" s="72">
        <v>10</v>
      </c>
      <c r="Z9" s="72" t="s">
        <v>1265</v>
      </c>
      <c r="AA9" s="72">
        <v>1</v>
      </c>
      <c r="AB9" s="72">
        <v>1</v>
      </c>
      <c r="AC9" s="72">
        <v>1</v>
      </c>
      <c r="AD9" s="72">
        <v>62101</v>
      </c>
      <c r="AE9" s="72" t="s">
        <v>1271</v>
      </c>
      <c r="AF9" s="72">
        <v>62101</v>
      </c>
      <c r="AG9" s="72">
        <v>0</v>
      </c>
      <c r="AH9" s="72" t="s">
        <v>1267</v>
      </c>
      <c r="AI9" s="72">
        <v>45</v>
      </c>
      <c r="AJ9" s="72">
        <v>5</v>
      </c>
      <c r="AK9" s="379">
        <f t="shared" si="0"/>
        <v>66.666666666666657</v>
      </c>
      <c r="AN9" s="419" t="s">
        <v>1492</v>
      </c>
    </row>
    <row r="10" spans="1:40" s="251" customFormat="1" ht="60" x14ac:dyDescent="0.25">
      <c r="A10" s="74" t="s">
        <v>55</v>
      </c>
      <c r="B10" s="75" t="s">
        <v>577</v>
      </c>
      <c r="C10" s="75">
        <f t="shared" si="1"/>
        <v>70</v>
      </c>
      <c r="D10" s="75" t="s">
        <v>94</v>
      </c>
      <c r="E10" s="359">
        <v>19014</v>
      </c>
      <c r="F10" s="75"/>
      <c r="G10" s="76" t="s">
        <v>578</v>
      </c>
      <c r="H10" s="75"/>
      <c r="I10" s="75">
        <v>70</v>
      </c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 t="s">
        <v>561</v>
      </c>
      <c r="AA10" s="75">
        <v>1</v>
      </c>
      <c r="AB10" s="75">
        <v>1</v>
      </c>
      <c r="AC10" s="75"/>
      <c r="AD10" s="75" t="s">
        <v>579</v>
      </c>
      <c r="AE10" s="75" t="s">
        <v>580</v>
      </c>
      <c r="AF10" s="75" t="s">
        <v>579</v>
      </c>
      <c r="AG10" s="75">
        <v>0</v>
      </c>
      <c r="AH10" s="75" t="s">
        <v>565</v>
      </c>
      <c r="AI10" s="75">
        <v>44</v>
      </c>
      <c r="AJ10" s="75">
        <v>5</v>
      </c>
      <c r="AK10" s="376">
        <f>(44/AI10)*100</f>
        <v>100</v>
      </c>
      <c r="AL10" s="75"/>
      <c r="AM10" s="75"/>
      <c r="AN10" s="398" t="s">
        <v>1492</v>
      </c>
    </row>
    <row r="11" spans="1:40" s="251" customFormat="1" ht="60" x14ac:dyDescent="0.25">
      <c r="A11" s="74" t="s">
        <v>55</v>
      </c>
      <c r="B11" s="75" t="s">
        <v>577</v>
      </c>
      <c r="C11" s="75">
        <f t="shared" si="1"/>
        <v>70</v>
      </c>
      <c r="D11" s="75" t="s">
        <v>94</v>
      </c>
      <c r="E11" s="359">
        <v>19014</v>
      </c>
      <c r="F11" s="75"/>
      <c r="G11" s="76" t="s">
        <v>578</v>
      </c>
      <c r="H11" s="75"/>
      <c r="I11" s="75">
        <v>70</v>
      </c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 t="s">
        <v>1201</v>
      </c>
      <c r="AA11" s="75">
        <v>1</v>
      </c>
      <c r="AB11" s="75">
        <v>1</v>
      </c>
      <c r="AC11" s="75">
        <v>480</v>
      </c>
      <c r="AD11" s="75">
        <v>1105161</v>
      </c>
      <c r="AE11" s="75" t="s">
        <v>1262</v>
      </c>
      <c r="AF11" s="75">
        <v>1105161</v>
      </c>
      <c r="AG11" s="75">
        <v>0</v>
      </c>
      <c r="AH11" s="75" t="s">
        <v>83</v>
      </c>
      <c r="AI11" s="75">
        <v>58</v>
      </c>
      <c r="AJ11" s="75">
        <v>5</v>
      </c>
      <c r="AK11" s="374">
        <f t="shared" ref="AK11:AK14" si="2">(44/AI11)*100</f>
        <v>75.862068965517238</v>
      </c>
      <c r="AL11" s="75"/>
      <c r="AM11" s="75"/>
      <c r="AN11" s="393" t="s">
        <v>1492</v>
      </c>
    </row>
    <row r="12" spans="1:40" s="251" customFormat="1" ht="60" x14ac:dyDescent="0.25">
      <c r="A12" s="74" t="s">
        <v>55</v>
      </c>
      <c r="B12" s="75" t="s">
        <v>577</v>
      </c>
      <c r="C12" s="75">
        <f t="shared" si="1"/>
        <v>70</v>
      </c>
      <c r="D12" s="75" t="s">
        <v>94</v>
      </c>
      <c r="E12" s="359">
        <v>19014</v>
      </c>
      <c r="F12" s="75"/>
      <c r="G12" s="76" t="s">
        <v>578</v>
      </c>
      <c r="H12" s="75"/>
      <c r="I12" s="75">
        <v>70</v>
      </c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 t="s">
        <v>1201</v>
      </c>
      <c r="AA12" s="75">
        <v>1</v>
      </c>
      <c r="AB12" s="75">
        <v>1</v>
      </c>
      <c r="AC12" s="75">
        <v>480</v>
      </c>
      <c r="AD12" s="75">
        <v>1105168</v>
      </c>
      <c r="AE12" s="75" t="s">
        <v>1263</v>
      </c>
      <c r="AF12" s="75">
        <v>1105168</v>
      </c>
      <c r="AG12" s="75">
        <v>0</v>
      </c>
      <c r="AH12" s="75" t="s">
        <v>83</v>
      </c>
      <c r="AI12" s="75">
        <v>58</v>
      </c>
      <c r="AJ12" s="75">
        <v>5</v>
      </c>
      <c r="AK12" s="374">
        <f t="shared" si="2"/>
        <v>75.862068965517238</v>
      </c>
      <c r="AL12" s="75"/>
      <c r="AM12" s="75"/>
      <c r="AN12" s="393" t="s">
        <v>1492</v>
      </c>
    </row>
    <row r="13" spans="1:40" s="251" customFormat="1" ht="60" x14ac:dyDescent="0.25">
      <c r="A13" s="74" t="s">
        <v>55</v>
      </c>
      <c r="B13" s="75" t="s">
        <v>577</v>
      </c>
      <c r="C13" s="75">
        <f t="shared" si="1"/>
        <v>70</v>
      </c>
      <c r="D13" s="75" t="s">
        <v>94</v>
      </c>
      <c r="E13" s="359">
        <v>19014</v>
      </c>
      <c r="F13" s="75"/>
      <c r="G13" s="76" t="s">
        <v>578</v>
      </c>
      <c r="H13" s="75"/>
      <c r="I13" s="75">
        <v>70</v>
      </c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 t="s">
        <v>1201</v>
      </c>
      <c r="AA13" s="75">
        <v>1</v>
      </c>
      <c r="AB13" s="75">
        <v>1</v>
      </c>
      <c r="AC13" s="75">
        <v>480</v>
      </c>
      <c r="AD13" s="75">
        <v>1116720</v>
      </c>
      <c r="AE13" s="75" t="s">
        <v>1264</v>
      </c>
      <c r="AF13" s="75">
        <v>1116720</v>
      </c>
      <c r="AG13" s="75">
        <v>0</v>
      </c>
      <c r="AH13" s="75" t="s">
        <v>83</v>
      </c>
      <c r="AI13" s="360">
        <v>77</v>
      </c>
      <c r="AJ13" s="75">
        <v>5</v>
      </c>
      <c r="AK13" s="374">
        <f t="shared" si="2"/>
        <v>57.142857142857139</v>
      </c>
      <c r="AL13" s="75"/>
      <c r="AM13" s="75"/>
      <c r="AN13" s="393" t="s">
        <v>1492</v>
      </c>
    </row>
    <row r="14" spans="1:40" s="251" customFormat="1" ht="60.75" thickBot="1" x14ac:dyDescent="0.3">
      <c r="A14" s="74" t="s">
        <v>55</v>
      </c>
      <c r="B14" s="75" t="s">
        <v>577</v>
      </c>
      <c r="C14" s="75">
        <f t="shared" si="1"/>
        <v>70</v>
      </c>
      <c r="D14" s="75" t="s">
        <v>94</v>
      </c>
      <c r="E14" s="359">
        <v>19014</v>
      </c>
      <c r="F14" s="75"/>
      <c r="G14" s="76" t="s">
        <v>578</v>
      </c>
      <c r="H14" s="75"/>
      <c r="I14" s="75">
        <v>70</v>
      </c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 t="s">
        <v>1265</v>
      </c>
      <c r="AA14" s="75">
        <v>1</v>
      </c>
      <c r="AB14" s="75">
        <v>1</v>
      </c>
      <c r="AC14" s="75">
        <v>1</v>
      </c>
      <c r="AD14" s="75">
        <v>62902</v>
      </c>
      <c r="AE14" s="75" t="s">
        <v>1272</v>
      </c>
      <c r="AF14" s="75">
        <v>62902</v>
      </c>
      <c r="AG14" s="75">
        <v>0</v>
      </c>
      <c r="AH14" s="75" t="s">
        <v>1267</v>
      </c>
      <c r="AI14" s="75">
        <v>50</v>
      </c>
      <c r="AJ14" s="75">
        <v>5</v>
      </c>
      <c r="AK14" s="375">
        <f t="shared" si="2"/>
        <v>88</v>
      </c>
      <c r="AL14" s="75"/>
      <c r="AM14" s="75"/>
      <c r="AN14" s="419" t="s">
        <v>1492</v>
      </c>
    </row>
    <row r="15" spans="1:40" s="151" customFormat="1" ht="75" x14ac:dyDescent="0.25">
      <c r="A15" s="60" t="s">
        <v>55</v>
      </c>
      <c r="B15" s="58" t="s">
        <v>559</v>
      </c>
      <c r="C15" s="58">
        <f t="shared" si="1"/>
        <v>1100</v>
      </c>
      <c r="D15" s="58" t="s">
        <v>94</v>
      </c>
      <c r="E15" s="58">
        <v>19015</v>
      </c>
      <c r="F15" s="58"/>
      <c r="G15" s="59" t="s">
        <v>560</v>
      </c>
      <c r="H15" s="58"/>
      <c r="I15" s="58">
        <v>1100</v>
      </c>
      <c r="J15" s="58"/>
      <c r="K15" s="58"/>
      <c r="L15" s="63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 t="s">
        <v>561</v>
      </c>
      <c r="AA15" s="58">
        <v>1</v>
      </c>
      <c r="AB15" s="58">
        <v>10</v>
      </c>
      <c r="AC15" s="58"/>
      <c r="AD15" s="58" t="s">
        <v>562</v>
      </c>
      <c r="AE15" s="58" t="s">
        <v>563</v>
      </c>
      <c r="AF15" s="58" t="s">
        <v>564</v>
      </c>
      <c r="AG15" s="58">
        <v>0</v>
      </c>
      <c r="AH15" s="58" t="s">
        <v>565</v>
      </c>
      <c r="AI15" s="58">
        <v>92</v>
      </c>
      <c r="AJ15" s="58">
        <v>5</v>
      </c>
      <c r="AK15" s="382">
        <f>(69/AI15)*100</f>
        <v>75</v>
      </c>
      <c r="AL15" s="58"/>
      <c r="AM15" s="58"/>
      <c r="AN15" s="398" t="s">
        <v>1492</v>
      </c>
    </row>
    <row r="16" spans="1:40" s="151" customFormat="1" ht="75" x14ac:dyDescent="0.25">
      <c r="A16" s="60" t="s">
        <v>55</v>
      </c>
      <c r="B16" s="58" t="s">
        <v>559</v>
      </c>
      <c r="C16" s="58"/>
      <c r="D16" s="58" t="s">
        <v>94</v>
      </c>
      <c r="E16" s="58">
        <v>19015</v>
      </c>
      <c r="F16" s="58"/>
      <c r="G16" s="59" t="s">
        <v>560</v>
      </c>
      <c r="H16" s="58"/>
      <c r="I16" s="58"/>
      <c r="J16" s="58"/>
      <c r="K16" s="58"/>
      <c r="L16" s="63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 t="s">
        <v>561</v>
      </c>
      <c r="AA16" s="58">
        <v>1</v>
      </c>
      <c r="AB16" s="58">
        <v>1</v>
      </c>
      <c r="AC16" s="58"/>
      <c r="AD16" s="58" t="s">
        <v>566</v>
      </c>
      <c r="AE16" s="58" t="s">
        <v>567</v>
      </c>
      <c r="AF16" s="58" t="s">
        <v>566</v>
      </c>
      <c r="AG16" s="58">
        <v>0</v>
      </c>
      <c r="AH16" s="58" t="s">
        <v>565</v>
      </c>
      <c r="AI16" s="58">
        <v>69</v>
      </c>
      <c r="AJ16" s="58">
        <v>5</v>
      </c>
      <c r="AK16" s="373">
        <f t="shared" ref="AK16:AK23" si="3">(69/AI16)*100</f>
        <v>100</v>
      </c>
      <c r="AL16" s="58"/>
      <c r="AM16" s="58"/>
      <c r="AN16" s="393" t="s">
        <v>1492</v>
      </c>
    </row>
    <row r="17" spans="1:40" s="151" customFormat="1" x14ac:dyDescent="0.25">
      <c r="A17" s="361" t="s">
        <v>55</v>
      </c>
      <c r="B17" s="151" t="s">
        <v>559</v>
      </c>
      <c r="C17" s="151">
        <f>SUM(I17,K17,M17,O17,Q17,S17,U17,W17,Y17)</f>
        <v>1100</v>
      </c>
      <c r="D17" s="151" t="s">
        <v>94</v>
      </c>
      <c r="E17" s="381">
        <v>19015</v>
      </c>
      <c r="G17" s="151" t="s">
        <v>560</v>
      </c>
      <c r="I17" s="151">
        <v>1100</v>
      </c>
      <c r="L17" s="63"/>
      <c r="Z17" s="151" t="s">
        <v>882</v>
      </c>
      <c r="AA17" s="151">
        <v>1</v>
      </c>
      <c r="AB17" s="151">
        <v>1</v>
      </c>
      <c r="AD17" s="151" t="s">
        <v>1075</v>
      </c>
      <c r="AE17" s="151" t="s">
        <v>1076</v>
      </c>
      <c r="AF17" s="63" t="s">
        <v>1077</v>
      </c>
      <c r="AG17" s="151">
        <v>0</v>
      </c>
      <c r="AH17" s="151" t="s">
        <v>626</v>
      </c>
      <c r="AI17" s="150">
        <v>99</v>
      </c>
      <c r="AJ17" s="151">
        <v>5</v>
      </c>
      <c r="AK17" s="383">
        <f t="shared" si="3"/>
        <v>69.696969696969703</v>
      </c>
      <c r="AN17" s="400" t="s">
        <v>1493</v>
      </c>
    </row>
    <row r="18" spans="1:40" s="151" customFormat="1" x14ac:dyDescent="0.25">
      <c r="A18" s="361" t="s">
        <v>55</v>
      </c>
      <c r="B18" s="151" t="s">
        <v>559</v>
      </c>
      <c r="C18" s="151">
        <v>1100</v>
      </c>
      <c r="D18" s="151" t="s">
        <v>94</v>
      </c>
      <c r="E18" s="381">
        <v>19015</v>
      </c>
      <c r="L18" s="63"/>
      <c r="Z18" s="151" t="s">
        <v>882</v>
      </c>
      <c r="AA18" s="151">
        <v>1</v>
      </c>
      <c r="AB18" s="151">
        <v>1</v>
      </c>
      <c r="AD18" s="151" t="s">
        <v>1078</v>
      </c>
      <c r="AE18" s="151" t="s">
        <v>1079</v>
      </c>
      <c r="AF18" s="63" t="s">
        <v>1080</v>
      </c>
      <c r="AG18" s="151">
        <v>0</v>
      </c>
      <c r="AH18" s="151" t="s">
        <v>626</v>
      </c>
      <c r="AI18" s="150">
        <v>99</v>
      </c>
      <c r="AJ18" s="151">
        <v>5</v>
      </c>
      <c r="AK18" s="383">
        <f t="shared" si="3"/>
        <v>69.696969696969703</v>
      </c>
      <c r="AN18" s="400" t="s">
        <v>1493</v>
      </c>
    </row>
    <row r="19" spans="1:40" s="151" customFormat="1" x14ac:dyDescent="0.25">
      <c r="A19" s="361" t="s">
        <v>55</v>
      </c>
      <c r="B19" s="151" t="s">
        <v>559</v>
      </c>
      <c r="C19" s="151">
        <v>1100</v>
      </c>
      <c r="D19" s="151" t="s">
        <v>94</v>
      </c>
      <c r="E19" s="381">
        <v>19015</v>
      </c>
      <c r="L19" s="63"/>
      <c r="Z19" s="151" t="s">
        <v>882</v>
      </c>
      <c r="AA19" s="151">
        <v>1</v>
      </c>
      <c r="AB19" s="151">
        <v>1</v>
      </c>
      <c r="AD19" s="151" t="s">
        <v>1081</v>
      </c>
      <c r="AE19" s="151" t="s">
        <v>1082</v>
      </c>
      <c r="AF19" s="63" t="s">
        <v>1083</v>
      </c>
      <c r="AG19" s="151">
        <v>0</v>
      </c>
      <c r="AH19" s="151" t="s">
        <v>626</v>
      </c>
      <c r="AI19" s="150">
        <v>99</v>
      </c>
      <c r="AJ19" s="151">
        <v>5</v>
      </c>
      <c r="AK19" s="383">
        <f t="shared" si="3"/>
        <v>69.696969696969703</v>
      </c>
      <c r="AN19" s="400" t="s">
        <v>1493</v>
      </c>
    </row>
    <row r="20" spans="1:40" s="151" customFormat="1" ht="75" x14ac:dyDescent="0.25">
      <c r="A20" s="60" t="s">
        <v>55</v>
      </c>
      <c r="B20" s="58" t="s">
        <v>559</v>
      </c>
      <c r="C20" s="58">
        <f t="shared" ref="C20:C34" si="4">SUM(I20,K20,M20,O20,Q20,S20,U20,W20,Y20)</f>
        <v>1100</v>
      </c>
      <c r="D20" s="58" t="s">
        <v>94</v>
      </c>
      <c r="E20" s="380">
        <v>19015</v>
      </c>
      <c r="F20" s="58"/>
      <c r="G20" s="59" t="s">
        <v>560</v>
      </c>
      <c r="H20" s="58"/>
      <c r="I20" s="58">
        <v>1100</v>
      </c>
      <c r="J20" s="58"/>
      <c r="K20" s="58"/>
      <c r="L20" s="63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 t="s">
        <v>1201</v>
      </c>
      <c r="AA20" s="58">
        <v>1</v>
      </c>
      <c r="AB20" s="58">
        <v>1</v>
      </c>
      <c r="AC20" s="58">
        <v>480</v>
      </c>
      <c r="AD20" s="58" t="s">
        <v>1252</v>
      </c>
      <c r="AE20" s="58" t="s">
        <v>1253</v>
      </c>
      <c r="AF20" s="58" t="s">
        <v>1252</v>
      </c>
      <c r="AG20" s="58">
        <v>0</v>
      </c>
      <c r="AH20" s="58" t="s">
        <v>83</v>
      </c>
      <c r="AI20" s="58">
        <v>69.5</v>
      </c>
      <c r="AJ20" s="58">
        <v>5</v>
      </c>
      <c r="AK20" s="383">
        <f t="shared" si="3"/>
        <v>99.280575539568346</v>
      </c>
      <c r="AL20" s="58"/>
      <c r="AM20" s="58"/>
      <c r="AN20" s="393" t="s">
        <v>1492</v>
      </c>
    </row>
    <row r="21" spans="1:40" s="151" customFormat="1" ht="75" x14ac:dyDescent="0.25">
      <c r="A21" s="60" t="s">
        <v>55</v>
      </c>
      <c r="B21" s="58" t="s">
        <v>559</v>
      </c>
      <c r="C21" s="58">
        <f t="shared" si="4"/>
        <v>1100</v>
      </c>
      <c r="D21" s="58" t="s">
        <v>94</v>
      </c>
      <c r="E21" s="58">
        <v>19015</v>
      </c>
      <c r="F21" s="58"/>
      <c r="G21" s="59" t="s">
        <v>560</v>
      </c>
      <c r="H21" s="58"/>
      <c r="I21" s="58">
        <v>1100</v>
      </c>
      <c r="J21" s="58"/>
      <c r="K21" s="58"/>
      <c r="L21" s="63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 t="s">
        <v>1201</v>
      </c>
      <c r="AA21" s="58">
        <v>1</v>
      </c>
      <c r="AB21" s="58">
        <v>1</v>
      </c>
      <c r="AC21" s="58">
        <v>480</v>
      </c>
      <c r="AD21" s="58" t="s">
        <v>1254</v>
      </c>
      <c r="AE21" s="58" t="s">
        <v>1255</v>
      </c>
      <c r="AF21" s="58" t="s">
        <v>1254</v>
      </c>
      <c r="AG21" s="58">
        <v>0</v>
      </c>
      <c r="AH21" s="58" t="s">
        <v>83</v>
      </c>
      <c r="AI21" s="58">
        <v>88</v>
      </c>
      <c r="AJ21" s="58">
        <v>5</v>
      </c>
      <c r="AK21" s="383">
        <f t="shared" si="3"/>
        <v>78.409090909090907</v>
      </c>
      <c r="AL21" s="58"/>
      <c r="AM21" s="58"/>
      <c r="AN21" s="393" t="s">
        <v>1492</v>
      </c>
    </row>
    <row r="22" spans="1:40" s="151" customFormat="1" ht="75" x14ac:dyDescent="0.25">
      <c r="A22" s="60" t="s">
        <v>55</v>
      </c>
      <c r="B22" s="58" t="s">
        <v>559</v>
      </c>
      <c r="C22" s="58">
        <f t="shared" si="4"/>
        <v>1100</v>
      </c>
      <c r="D22" s="58" t="s">
        <v>94</v>
      </c>
      <c r="E22" s="58">
        <v>19015</v>
      </c>
      <c r="F22" s="58"/>
      <c r="G22" s="59" t="s">
        <v>560</v>
      </c>
      <c r="H22" s="58"/>
      <c r="I22" s="58">
        <v>1100</v>
      </c>
      <c r="J22" s="58"/>
      <c r="K22" s="58"/>
      <c r="L22" s="63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 t="s">
        <v>1265</v>
      </c>
      <c r="AA22" s="58">
        <v>1</v>
      </c>
      <c r="AB22" s="58">
        <v>1</v>
      </c>
      <c r="AC22" s="58">
        <v>1</v>
      </c>
      <c r="AD22" s="58">
        <v>60612</v>
      </c>
      <c r="AE22" s="58" t="s">
        <v>1268</v>
      </c>
      <c r="AF22" s="58">
        <v>60612</v>
      </c>
      <c r="AG22" s="58">
        <v>0</v>
      </c>
      <c r="AH22" s="58" t="s">
        <v>1267</v>
      </c>
      <c r="AI22" s="58">
        <v>70</v>
      </c>
      <c r="AJ22" s="58">
        <v>5</v>
      </c>
      <c r="AK22" s="383">
        <f t="shared" si="3"/>
        <v>98.571428571428584</v>
      </c>
      <c r="AL22" s="58"/>
      <c r="AM22" s="58"/>
      <c r="AN22" s="393" t="s">
        <v>1492</v>
      </c>
    </row>
    <row r="23" spans="1:40" s="151" customFormat="1" ht="75.75" thickBot="1" x14ac:dyDescent="0.3">
      <c r="A23" s="60" t="s">
        <v>55</v>
      </c>
      <c r="B23" s="58" t="s">
        <v>559</v>
      </c>
      <c r="C23" s="58">
        <f t="shared" si="4"/>
        <v>1100</v>
      </c>
      <c r="D23" s="58" t="s">
        <v>94</v>
      </c>
      <c r="E23" s="58">
        <v>19015</v>
      </c>
      <c r="F23" s="58"/>
      <c r="G23" s="59" t="s">
        <v>560</v>
      </c>
      <c r="H23" s="58"/>
      <c r="I23" s="58">
        <v>1100</v>
      </c>
      <c r="J23" s="58"/>
      <c r="K23" s="58"/>
      <c r="L23" s="63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 t="s">
        <v>1265</v>
      </c>
      <c r="AA23" s="58">
        <v>1</v>
      </c>
      <c r="AB23" s="58">
        <v>1</v>
      </c>
      <c r="AC23" s="58">
        <v>1</v>
      </c>
      <c r="AD23" s="58">
        <v>62710</v>
      </c>
      <c r="AE23" s="58" t="s">
        <v>1269</v>
      </c>
      <c r="AF23" s="58">
        <v>62710</v>
      </c>
      <c r="AG23" s="58">
        <v>0</v>
      </c>
      <c r="AH23" s="58" t="s">
        <v>1267</v>
      </c>
      <c r="AI23" s="58">
        <v>105</v>
      </c>
      <c r="AJ23" s="58">
        <v>5</v>
      </c>
      <c r="AK23" s="384">
        <f t="shared" si="3"/>
        <v>65.714285714285708</v>
      </c>
      <c r="AL23" s="58"/>
      <c r="AM23" s="58"/>
      <c r="AN23" s="419" t="s">
        <v>1492</v>
      </c>
    </row>
    <row r="24" spans="1:40" s="366" customFormat="1" ht="75" x14ac:dyDescent="0.25">
      <c r="A24" s="362" t="s">
        <v>55</v>
      </c>
      <c r="B24" s="363" t="s">
        <v>1249</v>
      </c>
      <c r="C24" s="363">
        <f t="shared" si="4"/>
        <v>140</v>
      </c>
      <c r="D24" s="363" t="s">
        <v>94</v>
      </c>
      <c r="E24" s="363">
        <v>19016</v>
      </c>
      <c r="F24" s="363"/>
      <c r="G24" s="364" t="s">
        <v>560</v>
      </c>
      <c r="H24" s="363"/>
      <c r="I24" s="363">
        <v>140</v>
      </c>
      <c r="J24" s="363"/>
      <c r="K24" s="363"/>
      <c r="L24" s="365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 t="s">
        <v>1201</v>
      </c>
      <c r="AA24" s="363">
        <v>1</v>
      </c>
      <c r="AB24" s="363">
        <v>1</v>
      </c>
      <c r="AC24" s="363">
        <v>480</v>
      </c>
      <c r="AD24" s="363" t="s">
        <v>1250</v>
      </c>
      <c r="AE24" s="363" t="s">
        <v>1251</v>
      </c>
      <c r="AF24" s="363" t="s">
        <v>1250</v>
      </c>
      <c r="AG24" s="363">
        <v>0</v>
      </c>
      <c r="AH24" s="363" t="s">
        <v>83</v>
      </c>
      <c r="AI24" s="363">
        <v>88</v>
      </c>
      <c r="AJ24" s="363">
        <v>5</v>
      </c>
      <c r="AK24" s="376">
        <f>(88/AI24)*100</f>
        <v>100</v>
      </c>
      <c r="AL24" s="363"/>
      <c r="AM24" s="363"/>
      <c r="AN24" s="398" t="s">
        <v>1492</v>
      </c>
    </row>
    <row r="25" spans="1:40" s="366" customFormat="1" ht="75" x14ac:dyDescent="0.25">
      <c r="A25" s="362" t="s">
        <v>55</v>
      </c>
      <c r="B25" s="363" t="s">
        <v>1249</v>
      </c>
      <c r="C25" s="363">
        <f t="shared" si="4"/>
        <v>140</v>
      </c>
      <c r="D25" s="363" t="s">
        <v>94</v>
      </c>
      <c r="E25" s="363">
        <v>19016</v>
      </c>
      <c r="F25" s="363"/>
      <c r="G25" s="364" t="s">
        <v>560</v>
      </c>
      <c r="H25" s="363"/>
      <c r="I25" s="363">
        <v>140</v>
      </c>
      <c r="J25" s="363"/>
      <c r="K25" s="363"/>
      <c r="L25" s="365"/>
      <c r="M25" s="363"/>
      <c r="N25" s="363"/>
      <c r="O25" s="363"/>
      <c r="P25" s="363"/>
      <c r="Q25" s="363"/>
      <c r="R25" s="363"/>
      <c r="S25" s="363"/>
      <c r="T25" s="363"/>
      <c r="U25" s="363"/>
      <c r="V25" s="363"/>
      <c r="W25" s="363"/>
      <c r="X25" s="363"/>
      <c r="Y25" s="363"/>
      <c r="Z25" s="363" t="s">
        <v>1265</v>
      </c>
      <c r="AA25" s="363">
        <v>1</v>
      </c>
      <c r="AB25" s="363">
        <v>1</v>
      </c>
      <c r="AC25" s="363">
        <v>1</v>
      </c>
      <c r="AD25" s="363">
        <v>63411</v>
      </c>
      <c r="AE25" s="363" t="s">
        <v>1266</v>
      </c>
      <c r="AF25" s="363">
        <v>63411</v>
      </c>
      <c r="AG25" s="363">
        <v>0</v>
      </c>
      <c r="AH25" s="363" t="s">
        <v>1267</v>
      </c>
      <c r="AI25" s="363">
        <v>105</v>
      </c>
      <c r="AJ25" s="363">
        <v>5</v>
      </c>
      <c r="AK25" s="385">
        <f t="shared" ref="AK25:AK26" si="5">(88/AI25)*100</f>
        <v>83.80952380952381</v>
      </c>
      <c r="AL25" s="363"/>
      <c r="AM25" s="363"/>
      <c r="AN25" s="393" t="s">
        <v>1492</v>
      </c>
    </row>
    <row r="26" spans="1:40" s="366" customFormat="1" ht="75.75" thickBot="1" x14ac:dyDescent="0.3">
      <c r="A26" s="362" t="s">
        <v>55</v>
      </c>
      <c r="B26" s="363" t="s">
        <v>1249</v>
      </c>
      <c r="C26" s="363">
        <f t="shared" si="4"/>
        <v>140</v>
      </c>
      <c r="D26" s="363" t="s">
        <v>94</v>
      </c>
      <c r="E26" s="363">
        <v>19016</v>
      </c>
      <c r="F26" s="363"/>
      <c r="G26" s="364" t="s">
        <v>560</v>
      </c>
      <c r="H26" s="363"/>
      <c r="I26" s="363">
        <v>140</v>
      </c>
      <c r="J26" s="363"/>
      <c r="K26" s="363"/>
      <c r="L26" s="365"/>
      <c r="M26" s="363"/>
      <c r="N26" s="363"/>
      <c r="O26" s="363"/>
      <c r="P26" s="363"/>
      <c r="Q26" s="363"/>
      <c r="R26" s="363"/>
      <c r="S26" s="363"/>
      <c r="T26" s="363"/>
      <c r="U26" s="363"/>
      <c r="V26" s="363"/>
      <c r="W26" s="363"/>
      <c r="X26" s="363"/>
      <c r="Y26" s="363"/>
      <c r="Z26" s="363" t="s">
        <v>1283</v>
      </c>
      <c r="AA26" s="363">
        <v>6</v>
      </c>
      <c r="AB26" s="363">
        <v>1</v>
      </c>
      <c r="AC26" s="363"/>
      <c r="AD26" s="367" t="s">
        <v>1323</v>
      </c>
      <c r="AE26" s="368" t="s">
        <v>1324</v>
      </c>
      <c r="AF26" s="367" t="s">
        <v>1323</v>
      </c>
      <c r="AG26" s="368">
        <v>0</v>
      </c>
      <c r="AH26" s="368" t="s">
        <v>1286</v>
      </c>
      <c r="AI26" s="369">
        <v>165</v>
      </c>
      <c r="AJ26" s="368">
        <v>3</v>
      </c>
      <c r="AK26" s="386">
        <f t="shared" si="5"/>
        <v>53.333333333333336</v>
      </c>
      <c r="AL26" s="363"/>
      <c r="AM26" s="363"/>
      <c r="AN26" s="419" t="s">
        <v>1492</v>
      </c>
    </row>
    <row r="27" spans="1:40" s="329" customFormat="1" ht="60" x14ac:dyDescent="0.25">
      <c r="A27" s="319" t="s">
        <v>55</v>
      </c>
      <c r="B27" s="320" t="s">
        <v>1236</v>
      </c>
      <c r="C27" s="320">
        <f t="shared" si="4"/>
        <v>185</v>
      </c>
      <c r="D27" s="320" t="s">
        <v>94</v>
      </c>
      <c r="E27" s="320" t="s">
        <v>1237</v>
      </c>
      <c r="F27" s="320"/>
      <c r="G27" s="321" t="s">
        <v>1238</v>
      </c>
      <c r="H27" s="320"/>
      <c r="I27" s="320">
        <v>50</v>
      </c>
      <c r="J27" s="322" t="s">
        <v>1063</v>
      </c>
      <c r="K27" s="320">
        <v>135</v>
      </c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 t="s">
        <v>204</v>
      </c>
      <c r="Z27" s="320" t="s">
        <v>1201</v>
      </c>
      <c r="AA27" s="320">
        <v>1</v>
      </c>
      <c r="AB27" s="320">
        <v>1</v>
      </c>
      <c r="AC27" s="320"/>
      <c r="AD27" s="320">
        <v>1080420</v>
      </c>
      <c r="AE27" s="321" t="s">
        <v>1239</v>
      </c>
      <c r="AF27" s="320">
        <v>1080420</v>
      </c>
      <c r="AG27" s="320" t="s">
        <v>1203</v>
      </c>
      <c r="AH27" s="320" t="s">
        <v>83</v>
      </c>
      <c r="AI27" s="320">
        <v>288.8</v>
      </c>
      <c r="AJ27" s="320">
        <v>5</v>
      </c>
      <c r="AK27" s="387">
        <f>(105/AI27)*100</f>
        <v>36.3573407202216</v>
      </c>
      <c r="AL27" s="320"/>
      <c r="AM27" s="320"/>
      <c r="AN27" s="395" t="s">
        <v>1494</v>
      </c>
    </row>
    <row r="28" spans="1:40" s="329" customFormat="1" ht="60" x14ac:dyDescent="0.25">
      <c r="A28" s="319" t="s">
        <v>55</v>
      </c>
      <c r="B28" s="320" t="s">
        <v>1236</v>
      </c>
      <c r="C28" s="320">
        <f t="shared" si="4"/>
        <v>185</v>
      </c>
      <c r="D28" s="320" t="s">
        <v>94</v>
      </c>
      <c r="E28" s="320" t="s">
        <v>1237</v>
      </c>
      <c r="F28" s="320"/>
      <c r="G28" s="321" t="s">
        <v>1238</v>
      </c>
      <c r="H28" s="320"/>
      <c r="I28" s="320">
        <v>50</v>
      </c>
      <c r="J28" s="322" t="s">
        <v>1063</v>
      </c>
      <c r="K28" s="320">
        <v>135</v>
      </c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0" t="s">
        <v>204</v>
      </c>
      <c r="Z28" s="320" t="s">
        <v>1201</v>
      </c>
      <c r="AA28" s="320">
        <v>1</v>
      </c>
      <c r="AB28" s="320">
        <v>1</v>
      </c>
      <c r="AC28" s="320"/>
      <c r="AD28" s="320">
        <v>1052554</v>
      </c>
      <c r="AE28" s="321" t="s">
        <v>1240</v>
      </c>
      <c r="AF28" s="320">
        <v>1052554</v>
      </c>
      <c r="AG28" s="320" t="s">
        <v>1203</v>
      </c>
      <c r="AH28" s="320" t="s">
        <v>83</v>
      </c>
      <c r="AI28" s="320">
        <v>263.2</v>
      </c>
      <c r="AJ28" s="320">
        <v>5</v>
      </c>
      <c r="AK28" s="388">
        <f t="shared" ref="AK28:AK34" si="6">(105/AI28)*100</f>
        <v>39.893617021276597</v>
      </c>
      <c r="AL28" s="320"/>
      <c r="AM28" s="320"/>
      <c r="AN28" s="391" t="s">
        <v>1494</v>
      </c>
    </row>
    <row r="29" spans="1:40" s="329" customFormat="1" ht="60" x14ac:dyDescent="0.25">
      <c r="A29" s="319" t="s">
        <v>55</v>
      </c>
      <c r="B29" s="320" t="s">
        <v>1236</v>
      </c>
      <c r="C29" s="320">
        <f t="shared" si="4"/>
        <v>185</v>
      </c>
      <c r="D29" s="320" t="s">
        <v>94</v>
      </c>
      <c r="E29" s="320" t="s">
        <v>1237</v>
      </c>
      <c r="F29" s="320"/>
      <c r="G29" s="321" t="s">
        <v>1238</v>
      </c>
      <c r="H29" s="320"/>
      <c r="I29" s="320">
        <v>50</v>
      </c>
      <c r="J29" s="322" t="s">
        <v>1063</v>
      </c>
      <c r="K29" s="320">
        <v>135</v>
      </c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 t="s">
        <v>204</v>
      </c>
      <c r="Z29" s="320" t="s">
        <v>1201</v>
      </c>
      <c r="AA29" s="320">
        <v>1</v>
      </c>
      <c r="AB29" s="320">
        <v>1</v>
      </c>
      <c r="AC29" s="320"/>
      <c r="AD29" s="320">
        <v>1052553</v>
      </c>
      <c r="AE29" s="321" t="s">
        <v>1241</v>
      </c>
      <c r="AF29" s="320">
        <v>1052553</v>
      </c>
      <c r="AG29" s="320" t="s">
        <v>1203</v>
      </c>
      <c r="AH29" s="320" t="s">
        <v>83</v>
      </c>
      <c r="AI29" s="320">
        <v>263.2</v>
      </c>
      <c r="AJ29" s="320">
        <v>5</v>
      </c>
      <c r="AK29" s="388">
        <f t="shared" si="6"/>
        <v>39.893617021276597</v>
      </c>
      <c r="AL29" s="320"/>
      <c r="AM29" s="320"/>
      <c r="AN29" s="391" t="s">
        <v>1494</v>
      </c>
    </row>
    <row r="30" spans="1:40" s="329" customFormat="1" ht="60" x14ac:dyDescent="0.25">
      <c r="A30" s="319" t="s">
        <v>55</v>
      </c>
      <c r="B30" s="320" t="s">
        <v>1236</v>
      </c>
      <c r="C30" s="320">
        <f t="shared" si="4"/>
        <v>185</v>
      </c>
      <c r="D30" s="320" t="s">
        <v>94</v>
      </c>
      <c r="E30" s="320" t="s">
        <v>1237</v>
      </c>
      <c r="F30" s="320"/>
      <c r="G30" s="321" t="s">
        <v>1238</v>
      </c>
      <c r="H30" s="320"/>
      <c r="I30" s="320">
        <v>50</v>
      </c>
      <c r="J30" s="322" t="s">
        <v>1063</v>
      </c>
      <c r="K30" s="320">
        <v>135</v>
      </c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 t="s">
        <v>204</v>
      </c>
      <c r="Z30" s="320" t="s">
        <v>1201</v>
      </c>
      <c r="AA30" s="320">
        <v>1</v>
      </c>
      <c r="AB30" s="320">
        <v>1</v>
      </c>
      <c r="AC30" s="320"/>
      <c r="AD30" s="320">
        <v>1083086</v>
      </c>
      <c r="AE30" s="321" t="s">
        <v>1242</v>
      </c>
      <c r="AF30" s="320">
        <v>1083086</v>
      </c>
      <c r="AG30" s="320" t="s">
        <v>1203</v>
      </c>
      <c r="AH30" s="320" t="s">
        <v>83</v>
      </c>
      <c r="AI30" s="320">
        <v>314.39999999999998</v>
      </c>
      <c r="AJ30" s="320">
        <v>5</v>
      </c>
      <c r="AK30" s="388">
        <f t="shared" si="6"/>
        <v>33.396946564885496</v>
      </c>
      <c r="AL30" s="320"/>
      <c r="AM30" s="320"/>
      <c r="AN30" s="391" t="s">
        <v>1494</v>
      </c>
    </row>
    <row r="31" spans="1:40" s="329" customFormat="1" ht="60.75" thickBot="1" x14ac:dyDescent="0.3">
      <c r="A31" s="319" t="s">
        <v>55</v>
      </c>
      <c r="B31" s="320" t="s">
        <v>1236</v>
      </c>
      <c r="C31" s="320">
        <f t="shared" si="4"/>
        <v>185</v>
      </c>
      <c r="D31" s="320" t="s">
        <v>94</v>
      </c>
      <c r="E31" s="320" t="s">
        <v>1237</v>
      </c>
      <c r="F31" s="320"/>
      <c r="G31" s="321" t="s">
        <v>1238</v>
      </c>
      <c r="H31" s="320"/>
      <c r="I31" s="320">
        <v>50</v>
      </c>
      <c r="J31" s="322" t="s">
        <v>1063</v>
      </c>
      <c r="K31" s="320">
        <v>135</v>
      </c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 t="s">
        <v>204</v>
      </c>
      <c r="Z31" s="320" t="s">
        <v>1201</v>
      </c>
      <c r="AA31" s="320">
        <v>1</v>
      </c>
      <c r="AB31" s="320">
        <v>1</v>
      </c>
      <c r="AC31" s="320"/>
      <c r="AD31" s="320">
        <v>1083085</v>
      </c>
      <c r="AE31" s="321" t="s">
        <v>1243</v>
      </c>
      <c r="AF31" s="320">
        <v>1083085</v>
      </c>
      <c r="AG31" s="320" t="s">
        <v>1203</v>
      </c>
      <c r="AH31" s="320" t="s">
        <v>83</v>
      </c>
      <c r="AI31" s="320">
        <v>314.39999999999998</v>
      </c>
      <c r="AJ31" s="320">
        <v>5</v>
      </c>
      <c r="AK31" s="388">
        <f t="shared" si="6"/>
        <v>33.396946564885496</v>
      </c>
      <c r="AL31" s="320"/>
      <c r="AM31" s="320"/>
      <c r="AN31" s="391" t="s">
        <v>1494</v>
      </c>
    </row>
    <row r="32" spans="1:40" s="329" customFormat="1" ht="60" x14ac:dyDescent="0.25">
      <c r="A32" s="319" t="s">
        <v>55</v>
      </c>
      <c r="B32" s="320" t="s">
        <v>1236</v>
      </c>
      <c r="C32" s="320">
        <f t="shared" si="4"/>
        <v>185</v>
      </c>
      <c r="D32" s="320" t="s">
        <v>94</v>
      </c>
      <c r="E32" s="320" t="s">
        <v>1237</v>
      </c>
      <c r="F32" s="320"/>
      <c r="G32" s="321" t="s">
        <v>1238</v>
      </c>
      <c r="H32" s="320"/>
      <c r="I32" s="320">
        <v>50</v>
      </c>
      <c r="J32" s="322" t="s">
        <v>1063</v>
      </c>
      <c r="K32" s="320">
        <v>135</v>
      </c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 t="s">
        <v>204</v>
      </c>
      <c r="Z32" s="320" t="s">
        <v>1201</v>
      </c>
      <c r="AA32" s="320">
        <v>1</v>
      </c>
      <c r="AB32" s="320">
        <v>1</v>
      </c>
      <c r="AC32" s="320">
        <v>480</v>
      </c>
      <c r="AD32" s="320" t="s">
        <v>1260</v>
      </c>
      <c r="AE32" s="320" t="s">
        <v>1261</v>
      </c>
      <c r="AF32" s="320" t="s">
        <v>1260</v>
      </c>
      <c r="AG32" s="320">
        <v>0</v>
      </c>
      <c r="AH32" s="320" t="s">
        <v>83</v>
      </c>
      <c r="AI32" s="320">
        <v>270</v>
      </c>
      <c r="AJ32" s="320">
        <v>5</v>
      </c>
      <c r="AK32" s="388">
        <f t="shared" si="6"/>
        <v>38.888888888888893</v>
      </c>
      <c r="AL32" s="320"/>
      <c r="AM32" s="320"/>
      <c r="AN32" s="376" t="s">
        <v>1473</v>
      </c>
    </row>
    <row r="33" spans="1:40" s="329" customFormat="1" ht="60" x14ac:dyDescent="0.25">
      <c r="A33" s="319" t="s">
        <v>55</v>
      </c>
      <c r="B33" s="320" t="s">
        <v>1236</v>
      </c>
      <c r="C33" s="320">
        <f t="shared" si="4"/>
        <v>185</v>
      </c>
      <c r="D33" s="320" t="s">
        <v>94</v>
      </c>
      <c r="E33" s="320" t="s">
        <v>1237</v>
      </c>
      <c r="F33" s="320"/>
      <c r="G33" s="321" t="s">
        <v>1238</v>
      </c>
      <c r="H33" s="320"/>
      <c r="I33" s="320">
        <v>50</v>
      </c>
      <c r="J33" s="322" t="s">
        <v>1063</v>
      </c>
      <c r="K33" s="320">
        <v>135</v>
      </c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 t="s">
        <v>204</v>
      </c>
      <c r="Z33" s="320" t="s">
        <v>1265</v>
      </c>
      <c r="AA33" s="320">
        <v>1</v>
      </c>
      <c r="AB33" s="320">
        <v>1</v>
      </c>
      <c r="AC33" s="320">
        <v>1</v>
      </c>
      <c r="AD33" s="320">
        <v>62710</v>
      </c>
      <c r="AE33" s="320" t="s">
        <v>1269</v>
      </c>
      <c r="AF33" s="320">
        <v>62710</v>
      </c>
      <c r="AG33" s="320">
        <v>0</v>
      </c>
      <c r="AH33" s="320" t="s">
        <v>1267</v>
      </c>
      <c r="AI33" s="320">
        <v>105</v>
      </c>
      <c r="AJ33" s="320">
        <v>5</v>
      </c>
      <c r="AK33" s="373">
        <f t="shared" si="6"/>
        <v>100</v>
      </c>
      <c r="AL33" s="320"/>
      <c r="AM33" s="320"/>
      <c r="AN33" s="391" t="s">
        <v>1495</v>
      </c>
    </row>
    <row r="34" spans="1:40" s="329" customFormat="1" ht="60.75" thickBot="1" x14ac:dyDescent="0.3">
      <c r="A34" s="319" t="s">
        <v>55</v>
      </c>
      <c r="B34" s="320" t="s">
        <v>1236</v>
      </c>
      <c r="C34" s="320">
        <f t="shared" si="4"/>
        <v>185</v>
      </c>
      <c r="D34" s="320" t="s">
        <v>94</v>
      </c>
      <c r="E34" s="320" t="s">
        <v>1237</v>
      </c>
      <c r="F34" s="320"/>
      <c r="G34" s="321" t="s">
        <v>1238</v>
      </c>
      <c r="H34" s="320"/>
      <c r="I34" s="320">
        <v>50</v>
      </c>
      <c r="J34" s="322" t="s">
        <v>1063</v>
      </c>
      <c r="K34" s="320">
        <v>135</v>
      </c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 t="s">
        <v>204</v>
      </c>
      <c r="Z34" s="320" t="s">
        <v>1283</v>
      </c>
      <c r="AA34" s="320">
        <v>6</v>
      </c>
      <c r="AB34" s="320">
        <v>1</v>
      </c>
      <c r="AC34" s="320"/>
      <c r="AD34" s="370" t="s">
        <v>1323</v>
      </c>
      <c r="AE34" s="371" t="s">
        <v>1324</v>
      </c>
      <c r="AF34" s="370" t="s">
        <v>1323</v>
      </c>
      <c r="AG34" s="371">
        <v>0</v>
      </c>
      <c r="AH34" s="371" t="s">
        <v>1286</v>
      </c>
      <c r="AI34" s="372">
        <v>165</v>
      </c>
      <c r="AJ34" s="320">
        <v>3</v>
      </c>
      <c r="AK34" s="389">
        <f t="shared" si="6"/>
        <v>63.636363636363633</v>
      </c>
      <c r="AL34" s="320"/>
      <c r="AM34" s="320"/>
      <c r="AN34" s="466" t="s">
        <v>1495</v>
      </c>
    </row>
  </sheetData>
  <sortState ref="A2:AM34">
    <sortCondition ref="E2:E34"/>
    <sortCondition ref="Z2:Z34"/>
  </sortState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Happi&amp;Hengitys</vt:lpstr>
      <vt:lpstr>Letkut</vt:lpstr>
      <vt:lpstr>Elvytys</vt:lpstr>
      <vt:lpstr>kostutin</vt:lpstr>
      <vt:lpstr>lääkesumutin</vt:lpstr>
      <vt:lpstr>CPAP</vt:lpstr>
      <vt:lpstr>NIV-NAVA</vt:lpstr>
      <vt:lpstr>CPAP MK</vt:lpstr>
    </vt:vector>
  </TitlesOfParts>
  <Company>PPSHP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 Ukura</dc:creator>
  <cp:lastModifiedBy>Antti Ukura</cp:lastModifiedBy>
  <dcterms:created xsi:type="dcterms:W3CDTF">2017-02-13T07:07:03Z</dcterms:created>
  <dcterms:modified xsi:type="dcterms:W3CDTF">2017-03-08T12:55:11Z</dcterms:modified>
</cp:coreProperties>
</file>